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I:\Skupiny\VRI\P7\INV\Benátky nad Jizerou ČOV, kalové hospodářství\PŘÍPRAVA\13 ZAKÁZKY\REALIZACE\DODAVATELÉ\01- zadávací dokumentace\"/>
    </mc:Choice>
  </mc:AlternateContent>
  <xr:revisionPtr revIDLastSave="0" documentId="13_ncr:1_{83E1EFFB-01CB-45A8-BDF1-7EF5E206B588}" xr6:coauthVersionLast="47" xr6:coauthVersionMax="47" xr10:uidLastSave="{00000000-0000-0000-0000-000000000000}"/>
  <bookViews>
    <workbookView xWindow="-120" yWindow="-120" windowWidth="29040" windowHeight="17520" firstSheet="3" activeTab="5" xr2:uid="{00000000-000D-0000-FFFF-FFFF00000000}"/>
  </bookViews>
  <sheets>
    <sheet name="Rekapitulace stavby" sheetId="1" r:id="rId1"/>
    <sheet name="SO 01 - Bourací práce" sheetId="2" r:id="rId2"/>
    <sheet name="SO 02-1 - Stavební úpravy..." sheetId="3" r:id="rId3"/>
    <sheet name="SO 02-2 - Přístřešek pro ..." sheetId="4" r:id="rId4"/>
    <sheet name="SO 03 - Stavební elektroi..." sheetId="5" r:id="rId5"/>
    <sheet name="PS 01 - Technologie odvod..." sheetId="6" r:id="rId6"/>
    <sheet name="PS 02 PS 03 - Motorové ro..." sheetId="7" r:id="rId7"/>
    <sheet name="VRN - Ostatní a vedlejší ..." sheetId="8" r:id="rId8"/>
    <sheet name="Pokyny pro vyplnění" sheetId="9" r:id="rId9"/>
  </sheets>
  <definedNames>
    <definedName name="_xlnm._FilterDatabase" localSheetId="5" hidden="1">'PS 01 - Technologie odvod...'!$C$87:$K$394</definedName>
    <definedName name="_xlnm._FilterDatabase" localSheetId="6" hidden="1">'PS 02 PS 03 - Motorové ro...'!$C$84:$K$281</definedName>
    <definedName name="_xlnm._FilterDatabase" localSheetId="1" hidden="1">'SO 01 - Bourací práce'!$C$86:$K$164</definedName>
    <definedName name="_xlnm._FilterDatabase" localSheetId="2" hidden="1">'SO 02-1 - Stavební úpravy...'!$C$101:$K$339</definedName>
    <definedName name="_xlnm._FilterDatabase" localSheetId="3" hidden="1">'SO 02-2 - Přístřešek pro ...'!$C$91:$K$226</definedName>
    <definedName name="_xlnm._FilterDatabase" localSheetId="4" hidden="1">'SO 03 - Stavební elektroi...'!$C$86:$K$315</definedName>
    <definedName name="_xlnm._FilterDatabase" localSheetId="7" hidden="1">'VRN - Ostatní a vedlejší ...'!$C$79:$K$105</definedName>
    <definedName name="_xlnm.Print_Titles" localSheetId="5">'PS 01 - Technologie odvod...'!$87:$87</definedName>
    <definedName name="_xlnm.Print_Titles" localSheetId="6">'PS 02 PS 03 - Motorové ro...'!$84:$84</definedName>
    <definedName name="_xlnm.Print_Titles" localSheetId="0">'Rekapitulace stavby'!$52:$52</definedName>
    <definedName name="_xlnm.Print_Titles" localSheetId="1">'SO 01 - Bourací práce'!$86:$86</definedName>
    <definedName name="_xlnm.Print_Titles" localSheetId="2">'SO 02-1 - Stavební úpravy...'!$101:$101</definedName>
    <definedName name="_xlnm.Print_Titles" localSheetId="3">'SO 02-2 - Přístřešek pro ...'!$91:$91</definedName>
    <definedName name="_xlnm.Print_Titles" localSheetId="4">'SO 03 - Stavební elektroi...'!$86:$86</definedName>
    <definedName name="_xlnm.Print_Titles" localSheetId="7">'VRN - Ostatní a vedlejší ...'!$79:$79</definedName>
    <definedName name="_xlnm.Print_Area" localSheetId="8">'Pokyny pro vyplnění'!$B$2:$K$71,'Pokyny pro vyplnění'!$B$74:$K$118,'Pokyny pro vyplnění'!$B$121:$K$161,'Pokyny pro vyplnění'!$B$164:$K$219</definedName>
    <definedName name="_xlnm.Print_Area" localSheetId="5">'PS 01 - Technologie odvod...'!$C$4:$J$39,'PS 01 - Technologie odvod...'!$C$45:$J$69,'PS 01 - Technologie odvod...'!$C$75:$K$394</definedName>
    <definedName name="_xlnm.Print_Area" localSheetId="6">'PS 02 PS 03 - Motorové ro...'!$C$4:$J$39,'PS 02 PS 03 - Motorové ro...'!$C$45:$J$66,'PS 02 PS 03 - Motorové ro...'!$C$72:$K$281</definedName>
    <definedName name="_xlnm.Print_Area" localSheetId="0">'Rekapitulace stavby'!$D$4:$AO$36,'Rekapitulace stavby'!$C$42:$AQ$63</definedName>
    <definedName name="_xlnm.Print_Area" localSheetId="1">'SO 01 - Bourací práce'!$C$4:$J$39,'SO 01 - Bourací práce'!$C$45:$J$68,'SO 01 - Bourací práce'!$C$74:$K$164</definedName>
    <definedName name="_xlnm.Print_Area" localSheetId="2">'SO 02-1 - Stavební úpravy...'!$C$4:$J$41,'SO 02-1 - Stavební úpravy...'!$C$47:$J$81,'SO 02-1 - Stavební úpravy...'!$C$87:$K$339</definedName>
    <definedName name="_xlnm.Print_Area" localSheetId="3">'SO 02-2 - Přístřešek pro ...'!$C$4:$J$41,'SO 02-2 - Přístřešek pro ...'!$C$47:$J$71,'SO 02-2 - Přístřešek pro ...'!$C$77:$K$226</definedName>
    <definedName name="_xlnm.Print_Area" localSheetId="4">'SO 03 - Stavební elektroi...'!$C$4:$J$39,'SO 03 - Stavební elektroi...'!$C$45:$J$68,'SO 03 - Stavební elektroi...'!$C$74:$K$315</definedName>
    <definedName name="_xlnm.Print_Area" localSheetId="7">'VRN - Ostatní a vedlejší ...'!$C$4:$J$39,'VRN - Ostatní a vedlejší ...'!$C$45:$J$61,'VRN - Ostatní a vedlejší ...'!$C$67:$K$105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8" l="1"/>
  <c r="J36" i="8"/>
  <c r="AY62" i="1"/>
  <c r="J35" i="8"/>
  <c r="AX62" i="1" s="1"/>
  <c r="BI104" i="8"/>
  <c r="BH104" i="8"/>
  <c r="BG104" i="8"/>
  <c r="BF104" i="8"/>
  <c r="T104" i="8"/>
  <c r="R104" i="8"/>
  <c r="P104" i="8"/>
  <c r="BI102" i="8"/>
  <c r="BH102" i="8"/>
  <c r="BG102" i="8"/>
  <c r="BF102" i="8"/>
  <c r="T102" i="8"/>
  <c r="R102" i="8"/>
  <c r="P102" i="8"/>
  <c r="BI100" i="8"/>
  <c r="BH100" i="8"/>
  <c r="BG100" i="8"/>
  <c r="BF100" i="8"/>
  <c r="T100" i="8"/>
  <c r="R100" i="8"/>
  <c r="P100" i="8"/>
  <c r="BI98" i="8"/>
  <c r="BH98" i="8"/>
  <c r="BG98" i="8"/>
  <c r="BF98" i="8"/>
  <c r="T98" i="8"/>
  <c r="R98" i="8"/>
  <c r="P98" i="8"/>
  <c r="BI96" i="8"/>
  <c r="BH96" i="8"/>
  <c r="BG96" i="8"/>
  <c r="BF96" i="8"/>
  <c r="T96" i="8"/>
  <c r="R96" i="8"/>
  <c r="P96" i="8"/>
  <c r="BI94" i="8"/>
  <c r="BH94" i="8"/>
  <c r="BG94" i="8"/>
  <c r="BF94" i="8"/>
  <c r="T94" i="8"/>
  <c r="R94" i="8"/>
  <c r="P94" i="8"/>
  <c r="BI92" i="8"/>
  <c r="BH92" i="8"/>
  <c r="BG92" i="8"/>
  <c r="BF92" i="8"/>
  <c r="T92" i="8"/>
  <c r="R92" i="8"/>
  <c r="P92" i="8"/>
  <c r="BI90" i="8"/>
  <c r="BH90" i="8"/>
  <c r="BG90" i="8"/>
  <c r="BF90" i="8"/>
  <c r="T90" i="8"/>
  <c r="R90" i="8"/>
  <c r="P90" i="8"/>
  <c r="BI88" i="8"/>
  <c r="BH88" i="8"/>
  <c r="BG88" i="8"/>
  <c r="BF88" i="8"/>
  <c r="T88" i="8"/>
  <c r="R88" i="8"/>
  <c r="P88" i="8"/>
  <c r="BI86" i="8"/>
  <c r="BH86" i="8"/>
  <c r="BG86" i="8"/>
  <c r="BF86" i="8"/>
  <c r="T86" i="8"/>
  <c r="R86" i="8"/>
  <c r="P86" i="8"/>
  <c r="BI84" i="8"/>
  <c r="BH84" i="8"/>
  <c r="BG84" i="8"/>
  <c r="BF84" i="8"/>
  <c r="T84" i="8"/>
  <c r="R84" i="8"/>
  <c r="P84" i="8"/>
  <c r="BI82" i="8"/>
  <c r="BH82" i="8"/>
  <c r="BG82" i="8"/>
  <c r="BF82" i="8"/>
  <c r="T82" i="8"/>
  <c r="R82" i="8"/>
  <c r="P82" i="8"/>
  <c r="J77" i="8"/>
  <c r="J76" i="8"/>
  <c r="F76" i="8"/>
  <c r="F74" i="8"/>
  <c r="E72" i="8"/>
  <c r="J55" i="8"/>
  <c r="J54" i="8"/>
  <c r="F54" i="8"/>
  <c r="F52" i="8"/>
  <c r="E50" i="8"/>
  <c r="J18" i="8"/>
  <c r="E18" i="8"/>
  <c r="F55" i="8" s="1"/>
  <c r="J17" i="8"/>
  <c r="J12" i="8"/>
  <c r="J74" i="8"/>
  <c r="E7" i="8"/>
  <c r="E48" i="8"/>
  <c r="J37" i="7"/>
  <c r="J36" i="7"/>
  <c r="AY61" i="1"/>
  <c r="J35" i="7"/>
  <c r="AX61" i="1" s="1"/>
  <c r="BI280" i="7"/>
  <c r="BH280" i="7"/>
  <c r="BG280" i="7"/>
  <c r="BF280" i="7"/>
  <c r="T280" i="7"/>
  <c r="R280" i="7"/>
  <c r="P280" i="7"/>
  <c r="BI278" i="7"/>
  <c r="BH278" i="7"/>
  <c r="BG278" i="7"/>
  <c r="BF278" i="7"/>
  <c r="T278" i="7"/>
  <c r="R278" i="7"/>
  <c r="P278" i="7"/>
  <c r="BI276" i="7"/>
  <c r="BH276" i="7"/>
  <c r="BG276" i="7"/>
  <c r="BF276" i="7"/>
  <c r="T276" i="7"/>
  <c r="R276" i="7"/>
  <c r="P276" i="7"/>
  <c r="BI274" i="7"/>
  <c r="BH274" i="7"/>
  <c r="BG274" i="7"/>
  <c r="BF274" i="7"/>
  <c r="T274" i="7"/>
  <c r="R274" i="7"/>
  <c r="P274" i="7"/>
  <c r="BI272" i="7"/>
  <c r="BH272" i="7"/>
  <c r="BG272" i="7"/>
  <c r="BF272" i="7"/>
  <c r="T272" i="7"/>
  <c r="R272" i="7"/>
  <c r="P272" i="7"/>
  <c r="BI270" i="7"/>
  <c r="BH270" i="7"/>
  <c r="BG270" i="7"/>
  <c r="BF270" i="7"/>
  <c r="T270" i="7"/>
  <c r="R270" i="7"/>
  <c r="P270" i="7"/>
  <c r="BI268" i="7"/>
  <c r="BH268" i="7"/>
  <c r="BG268" i="7"/>
  <c r="BF268" i="7"/>
  <c r="T268" i="7"/>
  <c r="R268" i="7"/>
  <c r="P268" i="7"/>
  <c r="BI265" i="7"/>
  <c r="BH265" i="7"/>
  <c r="BG265" i="7"/>
  <c r="BF265" i="7"/>
  <c r="T265" i="7"/>
  <c r="R265" i="7"/>
  <c r="P265" i="7"/>
  <c r="BI263" i="7"/>
  <c r="BH263" i="7"/>
  <c r="BG263" i="7"/>
  <c r="BF263" i="7"/>
  <c r="T263" i="7"/>
  <c r="R263" i="7"/>
  <c r="P263" i="7"/>
  <c r="BI261" i="7"/>
  <c r="BH261" i="7"/>
  <c r="BG261" i="7"/>
  <c r="BF261" i="7"/>
  <c r="T261" i="7"/>
  <c r="R261" i="7"/>
  <c r="P261" i="7"/>
  <c r="BI259" i="7"/>
  <c r="BH259" i="7"/>
  <c r="BG259" i="7"/>
  <c r="BF259" i="7"/>
  <c r="T259" i="7"/>
  <c r="R259" i="7"/>
  <c r="P259" i="7"/>
  <c r="BI257" i="7"/>
  <c r="BH257" i="7"/>
  <c r="BG257" i="7"/>
  <c r="BF257" i="7"/>
  <c r="T257" i="7"/>
  <c r="R257" i="7"/>
  <c r="P257" i="7"/>
  <c r="BI255" i="7"/>
  <c r="BH255" i="7"/>
  <c r="BG255" i="7"/>
  <c r="BF255" i="7"/>
  <c r="T255" i="7"/>
  <c r="R255" i="7"/>
  <c r="P255" i="7"/>
  <c r="BI253" i="7"/>
  <c r="BH253" i="7"/>
  <c r="BG253" i="7"/>
  <c r="BF253" i="7"/>
  <c r="T253" i="7"/>
  <c r="R253" i="7"/>
  <c r="P253" i="7"/>
  <c r="BI251" i="7"/>
  <c r="BH251" i="7"/>
  <c r="BG251" i="7"/>
  <c r="BF251" i="7"/>
  <c r="T251" i="7"/>
  <c r="R251" i="7"/>
  <c r="P251" i="7"/>
  <c r="BI249" i="7"/>
  <c r="BH249" i="7"/>
  <c r="BG249" i="7"/>
  <c r="BF249" i="7"/>
  <c r="T249" i="7"/>
  <c r="R249" i="7"/>
  <c r="P249" i="7"/>
  <c r="BI247" i="7"/>
  <c r="BH247" i="7"/>
  <c r="BG247" i="7"/>
  <c r="BF247" i="7"/>
  <c r="T247" i="7"/>
  <c r="R247" i="7"/>
  <c r="P247" i="7"/>
  <c r="BI245" i="7"/>
  <c r="BH245" i="7"/>
  <c r="BG245" i="7"/>
  <c r="BF245" i="7"/>
  <c r="T245" i="7"/>
  <c r="R245" i="7"/>
  <c r="P245" i="7"/>
  <c r="BI243" i="7"/>
  <c r="BH243" i="7"/>
  <c r="BG243" i="7"/>
  <c r="BF243" i="7"/>
  <c r="T243" i="7"/>
  <c r="R243" i="7"/>
  <c r="P243" i="7"/>
  <c r="BI241" i="7"/>
  <c r="BH241" i="7"/>
  <c r="BG241" i="7"/>
  <c r="BF241" i="7"/>
  <c r="T241" i="7"/>
  <c r="R241" i="7"/>
  <c r="P241" i="7"/>
  <c r="BI239" i="7"/>
  <c r="BH239" i="7"/>
  <c r="BG239" i="7"/>
  <c r="BF239" i="7"/>
  <c r="T239" i="7"/>
  <c r="R239" i="7"/>
  <c r="P239" i="7"/>
  <c r="BI237" i="7"/>
  <c r="BH237" i="7"/>
  <c r="BG237" i="7"/>
  <c r="BF237" i="7"/>
  <c r="T237" i="7"/>
  <c r="R237" i="7"/>
  <c r="P237" i="7"/>
  <c r="BI235" i="7"/>
  <c r="BH235" i="7"/>
  <c r="BG235" i="7"/>
  <c r="BF235" i="7"/>
  <c r="T235" i="7"/>
  <c r="R235" i="7"/>
  <c r="P235" i="7"/>
  <c r="BI233" i="7"/>
  <c r="BH233" i="7"/>
  <c r="BG233" i="7"/>
  <c r="BF233" i="7"/>
  <c r="T233" i="7"/>
  <c r="R233" i="7"/>
  <c r="P233" i="7"/>
  <c r="BI231" i="7"/>
  <c r="BH231" i="7"/>
  <c r="BG231" i="7"/>
  <c r="BF231" i="7"/>
  <c r="T231" i="7"/>
  <c r="R231" i="7"/>
  <c r="P231" i="7"/>
  <c r="BI229" i="7"/>
  <c r="BH229" i="7"/>
  <c r="BG229" i="7"/>
  <c r="BF229" i="7"/>
  <c r="T229" i="7"/>
  <c r="R229" i="7"/>
  <c r="P229" i="7"/>
  <c r="BI227" i="7"/>
  <c r="BH227" i="7"/>
  <c r="BG227" i="7"/>
  <c r="BF227" i="7"/>
  <c r="T227" i="7"/>
  <c r="R227" i="7"/>
  <c r="P227" i="7"/>
  <c r="BI225" i="7"/>
  <c r="BH225" i="7"/>
  <c r="BG225" i="7"/>
  <c r="BF225" i="7"/>
  <c r="T225" i="7"/>
  <c r="R225" i="7"/>
  <c r="P225" i="7"/>
  <c r="BI223" i="7"/>
  <c r="BH223" i="7"/>
  <c r="BG223" i="7"/>
  <c r="BF223" i="7"/>
  <c r="T223" i="7"/>
  <c r="R223" i="7"/>
  <c r="P223" i="7"/>
  <c r="BI220" i="7"/>
  <c r="BH220" i="7"/>
  <c r="BG220" i="7"/>
  <c r="BF220" i="7"/>
  <c r="T220" i="7"/>
  <c r="R220" i="7"/>
  <c r="P220" i="7"/>
  <c r="BI218" i="7"/>
  <c r="BH218" i="7"/>
  <c r="BG218" i="7"/>
  <c r="BF218" i="7"/>
  <c r="T218" i="7"/>
  <c r="R218" i="7"/>
  <c r="P218" i="7"/>
  <c r="BI216" i="7"/>
  <c r="BH216" i="7"/>
  <c r="BG216" i="7"/>
  <c r="BF216" i="7"/>
  <c r="T216" i="7"/>
  <c r="R216" i="7"/>
  <c r="P216" i="7"/>
  <c r="BI214" i="7"/>
  <c r="BH214" i="7"/>
  <c r="BG214" i="7"/>
  <c r="BF214" i="7"/>
  <c r="T214" i="7"/>
  <c r="R214" i="7"/>
  <c r="P214" i="7"/>
  <c r="BI212" i="7"/>
  <c r="BH212" i="7"/>
  <c r="BG212" i="7"/>
  <c r="BF212" i="7"/>
  <c r="T212" i="7"/>
  <c r="R212" i="7"/>
  <c r="P212" i="7"/>
  <c r="BI210" i="7"/>
  <c r="BH210" i="7"/>
  <c r="BG210" i="7"/>
  <c r="BF210" i="7"/>
  <c r="T210" i="7"/>
  <c r="R210" i="7"/>
  <c r="P210" i="7"/>
  <c r="BI208" i="7"/>
  <c r="BH208" i="7"/>
  <c r="BG208" i="7"/>
  <c r="BF208" i="7"/>
  <c r="T208" i="7"/>
  <c r="R208" i="7"/>
  <c r="P208" i="7"/>
  <c r="BI206" i="7"/>
  <c r="BH206" i="7"/>
  <c r="BG206" i="7"/>
  <c r="BF206" i="7"/>
  <c r="T206" i="7"/>
  <c r="R206" i="7"/>
  <c r="P206" i="7"/>
  <c r="BI204" i="7"/>
  <c r="BH204" i="7"/>
  <c r="BG204" i="7"/>
  <c r="BF204" i="7"/>
  <c r="T204" i="7"/>
  <c r="R204" i="7"/>
  <c r="P204" i="7"/>
  <c r="BI202" i="7"/>
  <c r="BH202" i="7"/>
  <c r="BG202" i="7"/>
  <c r="BF202" i="7"/>
  <c r="T202" i="7"/>
  <c r="R202" i="7"/>
  <c r="P202" i="7"/>
  <c r="BI200" i="7"/>
  <c r="BH200" i="7"/>
  <c r="BG200" i="7"/>
  <c r="BF200" i="7"/>
  <c r="T200" i="7"/>
  <c r="R200" i="7"/>
  <c r="P200" i="7"/>
  <c r="BI198" i="7"/>
  <c r="BH198" i="7"/>
  <c r="BG198" i="7"/>
  <c r="BF198" i="7"/>
  <c r="T198" i="7"/>
  <c r="R198" i="7"/>
  <c r="P198" i="7"/>
  <c r="BI196" i="7"/>
  <c r="BH196" i="7"/>
  <c r="BG196" i="7"/>
  <c r="BF196" i="7"/>
  <c r="T196" i="7"/>
  <c r="R196" i="7"/>
  <c r="P196" i="7"/>
  <c r="BI194" i="7"/>
  <c r="BH194" i="7"/>
  <c r="BG194" i="7"/>
  <c r="BF194" i="7"/>
  <c r="T194" i="7"/>
  <c r="R194" i="7"/>
  <c r="P194" i="7"/>
  <c r="BI192" i="7"/>
  <c r="BH192" i="7"/>
  <c r="BG192" i="7"/>
  <c r="BF192" i="7"/>
  <c r="T192" i="7"/>
  <c r="R192" i="7"/>
  <c r="P192" i="7"/>
  <c r="BI190" i="7"/>
  <c r="BH190" i="7"/>
  <c r="BG190" i="7"/>
  <c r="BF190" i="7"/>
  <c r="T190" i="7"/>
  <c r="R190" i="7"/>
  <c r="P190" i="7"/>
  <c r="BI188" i="7"/>
  <c r="BH188" i="7"/>
  <c r="BG188" i="7"/>
  <c r="BF188" i="7"/>
  <c r="T188" i="7"/>
  <c r="R188" i="7"/>
  <c r="P188" i="7"/>
  <c r="BI186" i="7"/>
  <c r="BH186" i="7"/>
  <c r="BG186" i="7"/>
  <c r="BF186" i="7"/>
  <c r="T186" i="7"/>
  <c r="R186" i="7"/>
  <c r="P186" i="7"/>
  <c r="BI183" i="7"/>
  <c r="BH183" i="7"/>
  <c r="BG183" i="7"/>
  <c r="BF183" i="7"/>
  <c r="T183" i="7"/>
  <c r="R183" i="7"/>
  <c r="P183" i="7"/>
  <c r="BI181" i="7"/>
  <c r="BH181" i="7"/>
  <c r="BG181" i="7"/>
  <c r="BF181" i="7"/>
  <c r="T181" i="7"/>
  <c r="R181" i="7"/>
  <c r="P181" i="7"/>
  <c r="BI179" i="7"/>
  <c r="BH179" i="7"/>
  <c r="BG179" i="7"/>
  <c r="BF179" i="7"/>
  <c r="T179" i="7"/>
  <c r="R179" i="7"/>
  <c r="P179" i="7"/>
  <c r="BI177" i="7"/>
  <c r="BH177" i="7"/>
  <c r="BG177" i="7"/>
  <c r="BF177" i="7"/>
  <c r="T177" i="7"/>
  <c r="R177" i="7"/>
  <c r="P177" i="7"/>
  <c r="BI174" i="7"/>
  <c r="BH174" i="7"/>
  <c r="BG174" i="7"/>
  <c r="BF174" i="7"/>
  <c r="T174" i="7"/>
  <c r="R174" i="7"/>
  <c r="P174" i="7"/>
  <c r="BI172" i="7"/>
  <c r="BH172" i="7"/>
  <c r="BG172" i="7"/>
  <c r="BF172" i="7"/>
  <c r="T172" i="7"/>
  <c r="R172" i="7"/>
  <c r="P172" i="7"/>
  <c r="BI170" i="7"/>
  <c r="BH170" i="7"/>
  <c r="BG170" i="7"/>
  <c r="BF170" i="7"/>
  <c r="T170" i="7"/>
  <c r="R170" i="7"/>
  <c r="P170" i="7"/>
  <c r="BI168" i="7"/>
  <c r="BH168" i="7"/>
  <c r="BG168" i="7"/>
  <c r="BF168" i="7"/>
  <c r="T168" i="7"/>
  <c r="R168" i="7"/>
  <c r="P168" i="7"/>
  <c r="BI166" i="7"/>
  <c r="BH166" i="7"/>
  <c r="BG166" i="7"/>
  <c r="BF166" i="7"/>
  <c r="T166" i="7"/>
  <c r="R166" i="7"/>
  <c r="P166" i="7"/>
  <c r="BI164" i="7"/>
  <c r="BH164" i="7"/>
  <c r="BG164" i="7"/>
  <c r="BF164" i="7"/>
  <c r="T164" i="7"/>
  <c r="R164" i="7"/>
  <c r="P164" i="7"/>
  <c r="BI162" i="7"/>
  <c r="BH162" i="7"/>
  <c r="BG162" i="7"/>
  <c r="BF162" i="7"/>
  <c r="T162" i="7"/>
  <c r="R162" i="7"/>
  <c r="P162" i="7"/>
  <c r="BI160" i="7"/>
  <c r="BH160" i="7"/>
  <c r="BG160" i="7"/>
  <c r="BF160" i="7"/>
  <c r="T160" i="7"/>
  <c r="R160" i="7"/>
  <c r="P160" i="7"/>
  <c r="BI158" i="7"/>
  <c r="BH158" i="7"/>
  <c r="BG158" i="7"/>
  <c r="BF158" i="7"/>
  <c r="T158" i="7"/>
  <c r="R158" i="7"/>
  <c r="P158" i="7"/>
  <c r="BI156" i="7"/>
  <c r="BH156" i="7"/>
  <c r="BG156" i="7"/>
  <c r="BF156" i="7"/>
  <c r="T156" i="7"/>
  <c r="R156" i="7"/>
  <c r="P156" i="7"/>
  <c r="BI154" i="7"/>
  <c r="BH154" i="7"/>
  <c r="BG154" i="7"/>
  <c r="BF154" i="7"/>
  <c r="T154" i="7"/>
  <c r="R154" i="7"/>
  <c r="P154" i="7"/>
  <c r="BI152" i="7"/>
  <c r="BH152" i="7"/>
  <c r="BG152" i="7"/>
  <c r="BF152" i="7"/>
  <c r="T152" i="7"/>
  <c r="R152" i="7"/>
  <c r="P152" i="7"/>
  <c r="BI150" i="7"/>
  <c r="BH150" i="7"/>
  <c r="BG150" i="7"/>
  <c r="BF150" i="7"/>
  <c r="T150" i="7"/>
  <c r="R150" i="7"/>
  <c r="P150" i="7"/>
  <c r="BI148" i="7"/>
  <c r="BH148" i="7"/>
  <c r="BG148" i="7"/>
  <c r="BF148" i="7"/>
  <c r="T148" i="7"/>
  <c r="R148" i="7"/>
  <c r="P148" i="7"/>
  <c r="BI146" i="7"/>
  <c r="BH146" i="7"/>
  <c r="BG146" i="7"/>
  <c r="BF146" i="7"/>
  <c r="T146" i="7"/>
  <c r="R146" i="7"/>
  <c r="P146" i="7"/>
  <c r="BI144" i="7"/>
  <c r="BH144" i="7"/>
  <c r="BG144" i="7"/>
  <c r="BF144" i="7"/>
  <c r="T144" i="7"/>
  <c r="R144" i="7"/>
  <c r="P144" i="7"/>
  <c r="BI142" i="7"/>
  <c r="BH142" i="7"/>
  <c r="BG142" i="7"/>
  <c r="BF142" i="7"/>
  <c r="T142" i="7"/>
  <c r="R142" i="7"/>
  <c r="P142" i="7"/>
  <c r="BI140" i="7"/>
  <c r="BH140" i="7"/>
  <c r="BG140" i="7"/>
  <c r="BF140" i="7"/>
  <c r="T140" i="7"/>
  <c r="R140" i="7"/>
  <c r="P140" i="7"/>
  <c r="BI138" i="7"/>
  <c r="BH138" i="7"/>
  <c r="BG138" i="7"/>
  <c r="BF138" i="7"/>
  <c r="T138" i="7"/>
  <c r="R138" i="7"/>
  <c r="P138" i="7"/>
  <c r="BI136" i="7"/>
  <c r="BH136" i="7"/>
  <c r="BG136" i="7"/>
  <c r="BF136" i="7"/>
  <c r="T136" i="7"/>
  <c r="R136" i="7"/>
  <c r="P136" i="7"/>
  <c r="BI134" i="7"/>
  <c r="BH134" i="7"/>
  <c r="BG134" i="7"/>
  <c r="BF134" i="7"/>
  <c r="T134" i="7"/>
  <c r="R134" i="7"/>
  <c r="P134" i="7"/>
  <c r="BI132" i="7"/>
  <c r="BH132" i="7"/>
  <c r="BG132" i="7"/>
  <c r="BF132" i="7"/>
  <c r="T132" i="7"/>
  <c r="R132" i="7"/>
  <c r="P132" i="7"/>
  <c r="BI130" i="7"/>
  <c r="BH130" i="7"/>
  <c r="BG130" i="7"/>
  <c r="BF130" i="7"/>
  <c r="T130" i="7"/>
  <c r="R130" i="7"/>
  <c r="P130" i="7"/>
  <c r="BI127" i="7"/>
  <c r="BH127" i="7"/>
  <c r="BG127" i="7"/>
  <c r="BF127" i="7"/>
  <c r="T127" i="7"/>
  <c r="R127" i="7"/>
  <c r="P127" i="7"/>
  <c r="BI125" i="7"/>
  <c r="BH125" i="7"/>
  <c r="BG125" i="7"/>
  <c r="BF125" i="7"/>
  <c r="T125" i="7"/>
  <c r="R125" i="7"/>
  <c r="P125" i="7"/>
  <c r="BI123" i="7"/>
  <c r="BH123" i="7"/>
  <c r="BG123" i="7"/>
  <c r="BF123" i="7"/>
  <c r="T123" i="7"/>
  <c r="R123" i="7"/>
  <c r="P123" i="7"/>
  <c r="BI121" i="7"/>
  <c r="BH121" i="7"/>
  <c r="BG121" i="7"/>
  <c r="BF121" i="7"/>
  <c r="T121" i="7"/>
  <c r="R121" i="7"/>
  <c r="P121" i="7"/>
  <c r="BI119" i="7"/>
  <c r="BH119" i="7"/>
  <c r="BG119" i="7"/>
  <c r="BF119" i="7"/>
  <c r="T119" i="7"/>
  <c r="R119" i="7"/>
  <c r="P119" i="7"/>
  <c r="BI117" i="7"/>
  <c r="BH117" i="7"/>
  <c r="BG117" i="7"/>
  <c r="BF117" i="7"/>
  <c r="T117" i="7"/>
  <c r="R117" i="7"/>
  <c r="P117" i="7"/>
  <c r="BI115" i="7"/>
  <c r="BH115" i="7"/>
  <c r="BG115" i="7"/>
  <c r="BF115" i="7"/>
  <c r="T115" i="7"/>
  <c r="R115" i="7"/>
  <c r="P115" i="7"/>
  <c r="BI113" i="7"/>
  <c r="BH113" i="7"/>
  <c r="BG113" i="7"/>
  <c r="BF113" i="7"/>
  <c r="T113" i="7"/>
  <c r="R113" i="7"/>
  <c r="P113" i="7"/>
  <c r="BI111" i="7"/>
  <c r="BH111" i="7"/>
  <c r="BG111" i="7"/>
  <c r="BF111" i="7"/>
  <c r="T111" i="7"/>
  <c r="R111" i="7"/>
  <c r="P111" i="7"/>
  <c r="BI109" i="7"/>
  <c r="BH109" i="7"/>
  <c r="BG109" i="7"/>
  <c r="BF109" i="7"/>
  <c r="T109" i="7"/>
  <c r="R109" i="7"/>
  <c r="P109" i="7"/>
  <c r="BI107" i="7"/>
  <c r="BH107" i="7"/>
  <c r="BG107" i="7"/>
  <c r="BF107" i="7"/>
  <c r="T107" i="7"/>
  <c r="R107" i="7"/>
  <c r="P107" i="7"/>
  <c r="BI105" i="7"/>
  <c r="BH105" i="7"/>
  <c r="BG105" i="7"/>
  <c r="BF105" i="7"/>
  <c r="T105" i="7"/>
  <c r="R105" i="7"/>
  <c r="P105" i="7"/>
  <c r="BI103" i="7"/>
  <c r="BH103" i="7"/>
  <c r="BG103" i="7"/>
  <c r="BF103" i="7"/>
  <c r="T103" i="7"/>
  <c r="R103" i="7"/>
  <c r="P103" i="7"/>
  <c r="BI101" i="7"/>
  <c r="BH101" i="7"/>
  <c r="BG101" i="7"/>
  <c r="BF101" i="7"/>
  <c r="T101" i="7"/>
  <c r="R101" i="7"/>
  <c r="P101" i="7"/>
  <c r="BI99" i="7"/>
  <c r="BH99" i="7"/>
  <c r="BG99" i="7"/>
  <c r="BF99" i="7"/>
  <c r="T99" i="7"/>
  <c r="R99" i="7"/>
  <c r="P99" i="7"/>
  <c r="BI97" i="7"/>
  <c r="BH97" i="7"/>
  <c r="BG97" i="7"/>
  <c r="BF97" i="7"/>
  <c r="T97" i="7"/>
  <c r="R97" i="7"/>
  <c r="P97" i="7"/>
  <c r="BI95" i="7"/>
  <c r="BH95" i="7"/>
  <c r="BG95" i="7"/>
  <c r="BF95" i="7"/>
  <c r="T95" i="7"/>
  <c r="R95" i="7"/>
  <c r="P95" i="7"/>
  <c r="BI93" i="7"/>
  <c r="BH93" i="7"/>
  <c r="BG93" i="7"/>
  <c r="BF93" i="7"/>
  <c r="T93" i="7"/>
  <c r="R93" i="7"/>
  <c r="P93" i="7"/>
  <c r="BI91" i="7"/>
  <c r="BH91" i="7"/>
  <c r="BG91" i="7"/>
  <c r="BF91" i="7"/>
  <c r="T91" i="7"/>
  <c r="R91" i="7"/>
  <c r="P91" i="7"/>
  <c r="BI89" i="7"/>
  <c r="BH89" i="7"/>
  <c r="BG89" i="7"/>
  <c r="BF89" i="7"/>
  <c r="T89" i="7"/>
  <c r="R89" i="7"/>
  <c r="P89" i="7"/>
  <c r="BI87" i="7"/>
  <c r="BH87" i="7"/>
  <c r="BG87" i="7"/>
  <c r="BF87" i="7"/>
  <c r="T87" i="7"/>
  <c r="R87" i="7"/>
  <c r="P87" i="7"/>
  <c r="J82" i="7"/>
  <c r="J81" i="7"/>
  <c r="F81" i="7"/>
  <c r="F79" i="7"/>
  <c r="E77" i="7"/>
  <c r="J55" i="7"/>
  <c r="J54" i="7"/>
  <c r="F54" i="7"/>
  <c r="F52" i="7"/>
  <c r="E50" i="7"/>
  <c r="J18" i="7"/>
  <c r="E18" i="7"/>
  <c r="F82" i="7" s="1"/>
  <c r="J17" i="7"/>
  <c r="J12" i="7"/>
  <c r="J79" i="7"/>
  <c r="E7" i="7"/>
  <c r="E75" i="7"/>
  <c r="J37" i="6"/>
  <c r="J36" i="6"/>
  <c r="AY60" i="1" s="1"/>
  <c r="J35" i="6"/>
  <c r="AX60" i="1"/>
  <c r="BI393" i="6"/>
  <c r="BH393" i="6"/>
  <c r="BG393" i="6"/>
  <c r="BF393" i="6"/>
  <c r="T393" i="6"/>
  <c r="R393" i="6"/>
  <c r="P393" i="6"/>
  <c r="BI391" i="6"/>
  <c r="BH391" i="6"/>
  <c r="BG391" i="6"/>
  <c r="BF391" i="6"/>
  <c r="T391" i="6"/>
  <c r="R391" i="6"/>
  <c r="P391" i="6"/>
  <c r="BI389" i="6"/>
  <c r="BH389" i="6"/>
  <c r="BG389" i="6"/>
  <c r="BF389" i="6"/>
  <c r="T389" i="6"/>
  <c r="R389" i="6"/>
  <c r="P389" i="6"/>
  <c r="BI387" i="6"/>
  <c r="BH387" i="6"/>
  <c r="BG387" i="6"/>
  <c r="BF387" i="6"/>
  <c r="T387" i="6"/>
  <c r="R387" i="6"/>
  <c r="P387" i="6"/>
  <c r="BI385" i="6"/>
  <c r="BH385" i="6"/>
  <c r="BG385" i="6"/>
  <c r="BF385" i="6"/>
  <c r="T385" i="6"/>
  <c r="R385" i="6"/>
  <c r="P385" i="6"/>
  <c r="BI383" i="6"/>
  <c r="BH383" i="6"/>
  <c r="BG383" i="6"/>
  <c r="BF383" i="6"/>
  <c r="T383" i="6"/>
  <c r="R383" i="6"/>
  <c r="P383" i="6"/>
  <c r="BI381" i="6"/>
  <c r="BH381" i="6"/>
  <c r="BG381" i="6"/>
  <c r="BF381" i="6"/>
  <c r="T381" i="6"/>
  <c r="R381" i="6"/>
  <c r="P381" i="6"/>
  <c r="BI379" i="6"/>
  <c r="BH379" i="6"/>
  <c r="BG379" i="6"/>
  <c r="BF379" i="6"/>
  <c r="T379" i="6"/>
  <c r="R379" i="6"/>
  <c r="P379" i="6"/>
  <c r="BI377" i="6"/>
  <c r="BH377" i="6"/>
  <c r="BG377" i="6"/>
  <c r="BF377" i="6"/>
  <c r="T377" i="6"/>
  <c r="R377" i="6"/>
  <c r="P377" i="6"/>
  <c r="BI375" i="6"/>
  <c r="BH375" i="6"/>
  <c r="BG375" i="6"/>
  <c r="BF375" i="6"/>
  <c r="T375" i="6"/>
  <c r="R375" i="6"/>
  <c r="P375" i="6"/>
  <c r="BI373" i="6"/>
  <c r="BH373" i="6"/>
  <c r="BG373" i="6"/>
  <c r="BF373" i="6"/>
  <c r="T373" i="6"/>
  <c r="R373" i="6"/>
  <c r="P373" i="6"/>
  <c r="BI371" i="6"/>
  <c r="BH371" i="6"/>
  <c r="BG371" i="6"/>
  <c r="BF371" i="6"/>
  <c r="T371" i="6"/>
  <c r="R371" i="6"/>
  <c r="P371" i="6"/>
  <c r="BI369" i="6"/>
  <c r="BH369" i="6"/>
  <c r="BG369" i="6"/>
  <c r="BF369" i="6"/>
  <c r="T369" i="6"/>
  <c r="R369" i="6"/>
  <c r="P369" i="6"/>
  <c r="BI367" i="6"/>
  <c r="BH367" i="6"/>
  <c r="BG367" i="6"/>
  <c r="BF367" i="6"/>
  <c r="T367" i="6"/>
  <c r="R367" i="6"/>
  <c r="P367" i="6"/>
  <c r="BI365" i="6"/>
  <c r="BH365" i="6"/>
  <c r="BG365" i="6"/>
  <c r="BF365" i="6"/>
  <c r="T365" i="6"/>
  <c r="R365" i="6"/>
  <c r="P365" i="6"/>
  <c r="BI363" i="6"/>
  <c r="BH363" i="6"/>
  <c r="BG363" i="6"/>
  <c r="BF363" i="6"/>
  <c r="T363" i="6"/>
  <c r="R363" i="6"/>
  <c r="P363" i="6"/>
  <c r="BI361" i="6"/>
  <c r="BH361" i="6"/>
  <c r="BG361" i="6"/>
  <c r="BF361" i="6"/>
  <c r="T361" i="6"/>
  <c r="R361" i="6"/>
  <c r="P361" i="6"/>
  <c r="BI359" i="6"/>
  <c r="BH359" i="6"/>
  <c r="BG359" i="6"/>
  <c r="BF359" i="6"/>
  <c r="T359" i="6"/>
  <c r="R359" i="6"/>
  <c r="P359" i="6"/>
  <c r="BI357" i="6"/>
  <c r="BH357" i="6"/>
  <c r="BG357" i="6"/>
  <c r="BF357" i="6"/>
  <c r="T357" i="6"/>
  <c r="R357" i="6"/>
  <c r="P357" i="6"/>
  <c r="BI355" i="6"/>
  <c r="BH355" i="6"/>
  <c r="BG355" i="6"/>
  <c r="BF355" i="6"/>
  <c r="T355" i="6"/>
  <c r="R355" i="6"/>
  <c r="P355" i="6"/>
  <c r="BI353" i="6"/>
  <c r="BH353" i="6"/>
  <c r="BG353" i="6"/>
  <c r="BF353" i="6"/>
  <c r="T353" i="6"/>
  <c r="R353" i="6"/>
  <c r="P353" i="6"/>
  <c r="BI351" i="6"/>
  <c r="BH351" i="6"/>
  <c r="BG351" i="6"/>
  <c r="BF351" i="6"/>
  <c r="T351" i="6"/>
  <c r="R351" i="6"/>
  <c r="P351" i="6"/>
  <c r="BI349" i="6"/>
  <c r="BH349" i="6"/>
  <c r="BG349" i="6"/>
  <c r="BF349" i="6"/>
  <c r="T349" i="6"/>
  <c r="R349" i="6"/>
  <c r="P349" i="6"/>
  <c r="BI347" i="6"/>
  <c r="BH347" i="6"/>
  <c r="BG347" i="6"/>
  <c r="BF347" i="6"/>
  <c r="T347" i="6"/>
  <c r="R347" i="6"/>
  <c r="P347" i="6"/>
  <c r="BI345" i="6"/>
  <c r="BH345" i="6"/>
  <c r="BG345" i="6"/>
  <c r="BF345" i="6"/>
  <c r="T345" i="6"/>
  <c r="R345" i="6"/>
  <c r="P345" i="6"/>
  <c r="BI343" i="6"/>
  <c r="BH343" i="6"/>
  <c r="BG343" i="6"/>
  <c r="BF343" i="6"/>
  <c r="T343" i="6"/>
  <c r="R343" i="6"/>
  <c r="P343" i="6"/>
  <c r="BI341" i="6"/>
  <c r="BH341" i="6"/>
  <c r="BG341" i="6"/>
  <c r="BF341" i="6"/>
  <c r="T341" i="6"/>
  <c r="R341" i="6"/>
  <c r="P341" i="6"/>
  <c r="BI339" i="6"/>
  <c r="BH339" i="6"/>
  <c r="BG339" i="6"/>
  <c r="BF339" i="6"/>
  <c r="T339" i="6"/>
  <c r="R339" i="6"/>
  <c r="P339" i="6"/>
  <c r="BI337" i="6"/>
  <c r="BH337" i="6"/>
  <c r="BG337" i="6"/>
  <c r="BF337" i="6"/>
  <c r="T337" i="6"/>
  <c r="R337" i="6"/>
  <c r="P337" i="6"/>
  <c r="BI335" i="6"/>
  <c r="BH335" i="6"/>
  <c r="BG335" i="6"/>
  <c r="BF335" i="6"/>
  <c r="T335" i="6"/>
  <c r="R335" i="6"/>
  <c r="P335" i="6"/>
  <c r="BI333" i="6"/>
  <c r="BH333" i="6"/>
  <c r="BG333" i="6"/>
  <c r="BF333" i="6"/>
  <c r="T333" i="6"/>
  <c r="R333" i="6"/>
  <c r="P333" i="6"/>
  <c r="BI331" i="6"/>
  <c r="BH331" i="6"/>
  <c r="BG331" i="6"/>
  <c r="BF331" i="6"/>
  <c r="T331" i="6"/>
  <c r="R331" i="6"/>
  <c r="P331" i="6"/>
  <c r="BI329" i="6"/>
  <c r="BH329" i="6"/>
  <c r="BG329" i="6"/>
  <c r="BF329" i="6"/>
  <c r="T329" i="6"/>
  <c r="R329" i="6"/>
  <c r="P329" i="6"/>
  <c r="BI326" i="6"/>
  <c r="BH326" i="6"/>
  <c r="BG326" i="6"/>
  <c r="BF326" i="6"/>
  <c r="T326" i="6"/>
  <c r="R326" i="6"/>
  <c r="P326" i="6"/>
  <c r="BI323" i="6"/>
  <c r="BH323" i="6"/>
  <c r="BG323" i="6"/>
  <c r="BF323" i="6"/>
  <c r="T323" i="6"/>
  <c r="R323" i="6"/>
  <c r="P323" i="6"/>
  <c r="BI320" i="6"/>
  <c r="BH320" i="6"/>
  <c r="BG320" i="6"/>
  <c r="BF320" i="6"/>
  <c r="T320" i="6"/>
  <c r="R320" i="6"/>
  <c r="P320" i="6"/>
  <c r="BI317" i="6"/>
  <c r="BH317" i="6"/>
  <c r="BG317" i="6"/>
  <c r="BF317" i="6"/>
  <c r="T317" i="6"/>
  <c r="R317" i="6"/>
  <c r="P317" i="6"/>
  <c r="BI314" i="6"/>
  <c r="BH314" i="6"/>
  <c r="BG314" i="6"/>
  <c r="BF314" i="6"/>
  <c r="T314" i="6"/>
  <c r="R314" i="6"/>
  <c r="P314" i="6"/>
  <c r="BI311" i="6"/>
  <c r="BH311" i="6"/>
  <c r="BG311" i="6"/>
  <c r="BF311" i="6"/>
  <c r="T311" i="6"/>
  <c r="R311" i="6"/>
  <c r="P311" i="6"/>
  <c r="BI308" i="6"/>
  <c r="BH308" i="6"/>
  <c r="BG308" i="6"/>
  <c r="BF308" i="6"/>
  <c r="T308" i="6"/>
  <c r="R308" i="6"/>
  <c r="P308" i="6"/>
  <c r="BI306" i="6"/>
  <c r="BH306" i="6"/>
  <c r="BG306" i="6"/>
  <c r="BF306" i="6"/>
  <c r="T306" i="6"/>
  <c r="R306" i="6"/>
  <c r="P306" i="6"/>
  <c r="BI304" i="6"/>
  <c r="BH304" i="6"/>
  <c r="BG304" i="6"/>
  <c r="BF304" i="6"/>
  <c r="T304" i="6"/>
  <c r="R304" i="6"/>
  <c r="P304" i="6"/>
  <c r="BI302" i="6"/>
  <c r="BH302" i="6"/>
  <c r="BG302" i="6"/>
  <c r="BF302" i="6"/>
  <c r="T302" i="6"/>
  <c r="R302" i="6"/>
  <c r="P302" i="6"/>
  <c r="BI300" i="6"/>
  <c r="BH300" i="6"/>
  <c r="BG300" i="6"/>
  <c r="BF300" i="6"/>
  <c r="T300" i="6"/>
  <c r="R300" i="6"/>
  <c r="P300" i="6"/>
  <c r="BI298" i="6"/>
  <c r="BH298" i="6"/>
  <c r="BG298" i="6"/>
  <c r="BF298" i="6"/>
  <c r="T298" i="6"/>
  <c r="R298" i="6"/>
  <c r="P298" i="6"/>
  <c r="BI296" i="6"/>
  <c r="BH296" i="6"/>
  <c r="BG296" i="6"/>
  <c r="BF296" i="6"/>
  <c r="T296" i="6"/>
  <c r="R296" i="6"/>
  <c r="P296" i="6"/>
  <c r="BI294" i="6"/>
  <c r="BH294" i="6"/>
  <c r="BG294" i="6"/>
  <c r="BF294" i="6"/>
  <c r="T294" i="6"/>
  <c r="R294" i="6"/>
  <c r="P294" i="6"/>
  <c r="BI292" i="6"/>
  <c r="BH292" i="6"/>
  <c r="BG292" i="6"/>
  <c r="BF292" i="6"/>
  <c r="T292" i="6"/>
  <c r="R292" i="6"/>
  <c r="P292" i="6"/>
  <c r="BI290" i="6"/>
  <c r="BH290" i="6"/>
  <c r="BG290" i="6"/>
  <c r="BF290" i="6"/>
  <c r="T290" i="6"/>
  <c r="R290" i="6"/>
  <c r="P290" i="6"/>
  <c r="BI288" i="6"/>
  <c r="BH288" i="6"/>
  <c r="BG288" i="6"/>
  <c r="BF288" i="6"/>
  <c r="T288" i="6"/>
  <c r="R288" i="6"/>
  <c r="P288" i="6"/>
  <c r="BI286" i="6"/>
  <c r="BH286" i="6"/>
  <c r="BG286" i="6"/>
  <c r="BF286" i="6"/>
  <c r="T286" i="6"/>
  <c r="R286" i="6"/>
  <c r="P286" i="6"/>
  <c r="BI279" i="6"/>
  <c r="BH279" i="6"/>
  <c r="BG279" i="6"/>
  <c r="BF279" i="6"/>
  <c r="T279" i="6"/>
  <c r="R279" i="6"/>
  <c r="P279" i="6"/>
  <c r="BI277" i="6"/>
  <c r="BH277" i="6"/>
  <c r="BG277" i="6"/>
  <c r="BF277" i="6"/>
  <c r="T277" i="6"/>
  <c r="R277" i="6"/>
  <c r="P277" i="6"/>
  <c r="BI275" i="6"/>
  <c r="BH275" i="6"/>
  <c r="BG275" i="6"/>
  <c r="BF275" i="6"/>
  <c r="T275" i="6"/>
  <c r="R275" i="6"/>
  <c r="P275" i="6"/>
  <c r="BI273" i="6"/>
  <c r="BH273" i="6"/>
  <c r="BG273" i="6"/>
  <c r="BF273" i="6"/>
  <c r="T273" i="6"/>
  <c r="R273" i="6"/>
  <c r="P273" i="6"/>
  <c r="BI271" i="6"/>
  <c r="BH271" i="6"/>
  <c r="BG271" i="6"/>
  <c r="BF271" i="6"/>
  <c r="T271" i="6"/>
  <c r="R271" i="6"/>
  <c r="P271" i="6"/>
  <c r="BI269" i="6"/>
  <c r="BH269" i="6"/>
  <c r="BG269" i="6"/>
  <c r="BF269" i="6"/>
  <c r="T269" i="6"/>
  <c r="R269" i="6"/>
  <c r="P269" i="6"/>
  <c r="BI263" i="6"/>
  <c r="BH263" i="6"/>
  <c r="BG263" i="6"/>
  <c r="BF263" i="6"/>
  <c r="T263" i="6"/>
  <c r="R263" i="6"/>
  <c r="P263" i="6"/>
  <c r="BI261" i="6"/>
  <c r="BH261" i="6"/>
  <c r="BG261" i="6"/>
  <c r="BF261" i="6"/>
  <c r="T261" i="6"/>
  <c r="R261" i="6"/>
  <c r="P261" i="6"/>
  <c r="BI258" i="6"/>
  <c r="BH258" i="6"/>
  <c r="BG258" i="6"/>
  <c r="BF258" i="6"/>
  <c r="T258" i="6"/>
  <c r="R258" i="6"/>
  <c r="P258" i="6"/>
  <c r="BI256" i="6"/>
  <c r="BH256" i="6"/>
  <c r="BG256" i="6"/>
  <c r="BF256" i="6"/>
  <c r="T256" i="6"/>
  <c r="R256" i="6"/>
  <c r="P256" i="6"/>
  <c r="BI253" i="6"/>
  <c r="BH253" i="6"/>
  <c r="BG253" i="6"/>
  <c r="BF253" i="6"/>
  <c r="T253" i="6"/>
  <c r="R253" i="6"/>
  <c r="P253" i="6"/>
  <c r="BI250" i="6"/>
  <c r="BH250" i="6"/>
  <c r="BG250" i="6"/>
  <c r="BF250" i="6"/>
  <c r="T250" i="6"/>
  <c r="R250" i="6"/>
  <c r="P250" i="6"/>
  <c r="BI247" i="6"/>
  <c r="BH247" i="6"/>
  <c r="BG247" i="6"/>
  <c r="BF247" i="6"/>
  <c r="T247" i="6"/>
  <c r="R247" i="6"/>
  <c r="P247" i="6"/>
  <c r="BI244" i="6"/>
  <c r="BH244" i="6"/>
  <c r="BG244" i="6"/>
  <c r="BF244" i="6"/>
  <c r="T244" i="6"/>
  <c r="R244" i="6"/>
  <c r="P244" i="6"/>
  <c r="BI238" i="6"/>
  <c r="BH238" i="6"/>
  <c r="BG238" i="6"/>
  <c r="BF238" i="6"/>
  <c r="T238" i="6"/>
  <c r="R238" i="6"/>
  <c r="P238" i="6"/>
  <c r="BI235" i="6"/>
  <c r="BH235" i="6"/>
  <c r="BG235" i="6"/>
  <c r="BF235" i="6"/>
  <c r="T235" i="6"/>
  <c r="R235" i="6"/>
  <c r="P235" i="6"/>
  <c r="BI232" i="6"/>
  <c r="BH232" i="6"/>
  <c r="BG232" i="6"/>
  <c r="BF232" i="6"/>
  <c r="T232" i="6"/>
  <c r="R232" i="6"/>
  <c r="P232" i="6"/>
  <c r="BI227" i="6"/>
  <c r="BH227" i="6"/>
  <c r="BG227" i="6"/>
  <c r="BF227" i="6"/>
  <c r="T227" i="6"/>
  <c r="R227" i="6"/>
  <c r="P227" i="6"/>
  <c r="BI224" i="6"/>
  <c r="BH224" i="6"/>
  <c r="BG224" i="6"/>
  <c r="BF224" i="6"/>
  <c r="T224" i="6"/>
  <c r="R224" i="6"/>
  <c r="P224" i="6"/>
  <c r="BI221" i="6"/>
  <c r="BH221" i="6"/>
  <c r="BG221" i="6"/>
  <c r="BF221" i="6"/>
  <c r="T221" i="6"/>
  <c r="R221" i="6"/>
  <c r="P221" i="6"/>
  <c r="BI218" i="6"/>
  <c r="BH218" i="6"/>
  <c r="BG218" i="6"/>
  <c r="BF218" i="6"/>
  <c r="T218" i="6"/>
  <c r="R218" i="6"/>
  <c r="P218" i="6"/>
  <c r="BI215" i="6"/>
  <c r="BH215" i="6"/>
  <c r="BG215" i="6"/>
  <c r="BF215" i="6"/>
  <c r="T215" i="6"/>
  <c r="R215" i="6"/>
  <c r="P215" i="6"/>
  <c r="BI212" i="6"/>
  <c r="BH212" i="6"/>
  <c r="BG212" i="6"/>
  <c r="BF212" i="6"/>
  <c r="T212" i="6"/>
  <c r="R212" i="6"/>
  <c r="P212" i="6"/>
  <c r="BI209" i="6"/>
  <c r="BH209" i="6"/>
  <c r="BG209" i="6"/>
  <c r="BF209" i="6"/>
  <c r="T209" i="6"/>
  <c r="R209" i="6"/>
  <c r="P209" i="6"/>
  <c r="BI206" i="6"/>
  <c r="BH206" i="6"/>
  <c r="BG206" i="6"/>
  <c r="BF206" i="6"/>
  <c r="T206" i="6"/>
  <c r="R206" i="6"/>
  <c r="P206" i="6"/>
  <c r="BI198" i="6"/>
  <c r="BH198" i="6"/>
  <c r="BG198" i="6"/>
  <c r="BF198" i="6"/>
  <c r="T198" i="6"/>
  <c r="R198" i="6"/>
  <c r="P198" i="6"/>
  <c r="BI196" i="6"/>
  <c r="BH196" i="6"/>
  <c r="BG196" i="6"/>
  <c r="BF196" i="6"/>
  <c r="T196" i="6"/>
  <c r="R196" i="6"/>
  <c r="P196" i="6"/>
  <c r="BI193" i="6"/>
  <c r="BH193" i="6"/>
  <c r="BG193" i="6"/>
  <c r="BF193" i="6"/>
  <c r="T193" i="6"/>
  <c r="R193" i="6"/>
  <c r="P193" i="6"/>
  <c r="BI191" i="6"/>
  <c r="BH191" i="6"/>
  <c r="BG191" i="6"/>
  <c r="BF191" i="6"/>
  <c r="T191" i="6"/>
  <c r="R191" i="6"/>
  <c r="P191" i="6"/>
  <c r="BI189" i="6"/>
  <c r="BH189" i="6"/>
  <c r="BG189" i="6"/>
  <c r="BF189" i="6"/>
  <c r="T189" i="6"/>
  <c r="R189" i="6"/>
  <c r="P189" i="6"/>
  <c r="BI185" i="6"/>
  <c r="BH185" i="6"/>
  <c r="BG185" i="6"/>
  <c r="BF185" i="6"/>
  <c r="T185" i="6"/>
  <c r="R185" i="6"/>
  <c r="P185" i="6"/>
  <c r="BI183" i="6"/>
  <c r="BH183" i="6"/>
  <c r="BG183" i="6"/>
  <c r="BF183" i="6"/>
  <c r="T183" i="6"/>
  <c r="R183" i="6"/>
  <c r="P183" i="6"/>
  <c r="BI180" i="6"/>
  <c r="BH180" i="6"/>
  <c r="BG180" i="6"/>
  <c r="BF180" i="6"/>
  <c r="T180" i="6"/>
  <c r="R180" i="6"/>
  <c r="P180" i="6"/>
  <c r="BI178" i="6"/>
  <c r="BH178" i="6"/>
  <c r="BG178" i="6"/>
  <c r="BF178" i="6"/>
  <c r="T178" i="6"/>
  <c r="R178" i="6"/>
  <c r="P178" i="6"/>
  <c r="BI175" i="6"/>
  <c r="BH175" i="6"/>
  <c r="BG175" i="6"/>
  <c r="BF175" i="6"/>
  <c r="T175" i="6"/>
  <c r="R175" i="6"/>
  <c r="P175" i="6"/>
  <c r="BI170" i="6"/>
  <c r="BH170" i="6"/>
  <c r="BG170" i="6"/>
  <c r="BF170" i="6"/>
  <c r="T170" i="6"/>
  <c r="R170" i="6"/>
  <c r="P170" i="6"/>
  <c r="BI167" i="6"/>
  <c r="BH167" i="6"/>
  <c r="BG167" i="6"/>
  <c r="BF167" i="6"/>
  <c r="T167" i="6"/>
  <c r="R167" i="6"/>
  <c r="P167" i="6"/>
  <c r="BI163" i="6"/>
  <c r="BH163" i="6"/>
  <c r="BG163" i="6"/>
  <c r="BF163" i="6"/>
  <c r="T163" i="6"/>
  <c r="R163" i="6"/>
  <c r="P163" i="6"/>
  <c r="BI160" i="6"/>
  <c r="BH160" i="6"/>
  <c r="BG160" i="6"/>
  <c r="BF160" i="6"/>
  <c r="T160" i="6"/>
  <c r="R160" i="6"/>
  <c r="P160" i="6"/>
  <c r="BI156" i="6"/>
  <c r="BH156" i="6"/>
  <c r="BG156" i="6"/>
  <c r="BF156" i="6"/>
  <c r="T156" i="6"/>
  <c r="R156" i="6"/>
  <c r="P156" i="6"/>
  <c r="BI151" i="6"/>
  <c r="BH151" i="6"/>
  <c r="BG151" i="6"/>
  <c r="BF151" i="6"/>
  <c r="T151" i="6"/>
  <c r="T150" i="6"/>
  <c r="R151" i="6"/>
  <c r="R150" i="6" s="1"/>
  <c r="P151" i="6"/>
  <c r="P150" i="6"/>
  <c r="BI126" i="6"/>
  <c r="BH126" i="6"/>
  <c r="BG126" i="6"/>
  <c r="BF126" i="6"/>
  <c r="T126" i="6"/>
  <c r="R126" i="6"/>
  <c r="P126" i="6"/>
  <c r="BI123" i="6"/>
  <c r="BH123" i="6"/>
  <c r="BG123" i="6"/>
  <c r="BF123" i="6"/>
  <c r="T123" i="6"/>
  <c r="R123" i="6"/>
  <c r="P123" i="6"/>
  <c r="BI117" i="6"/>
  <c r="BH117" i="6"/>
  <c r="BG117" i="6"/>
  <c r="BF117" i="6"/>
  <c r="T117" i="6"/>
  <c r="R117" i="6"/>
  <c r="P117" i="6"/>
  <c r="BI114" i="6"/>
  <c r="BH114" i="6"/>
  <c r="BG114" i="6"/>
  <c r="BF114" i="6"/>
  <c r="T114" i="6"/>
  <c r="R114" i="6"/>
  <c r="P114" i="6"/>
  <c r="BI112" i="6"/>
  <c r="BH112" i="6"/>
  <c r="BG112" i="6"/>
  <c r="BF112" i="6"/>
  <c r="T112" i="6"/>
  <c r="R112" i="6"/>
  <c r="P112" i="6"/>
  <c r="BI109" i="6"/>
  <c r="BH109" i="6"/>
  <c r="BG109" i="6"/>
  <c r="BF109" i="6"/>
  <c r="T109" i="6"/>
  <c r="R109" i="6"/>
  <c r="P109" i="6"/>
  <c r="BI107" i="6"/>
  <c r="BH107" i="6"/>
  <c r="BG107" i="6"/>
  <c r="BF107" i="6"/>
  <c r="T107" i="6"/>
  <c r="R107" i="6"/>
  <c r="P107" i="6"/>
  <c r="BI104" i="6"/>
  <c r="BH104" i="6"/>
  <c r="BG104" i="6"/>
  <c r="BF104" i="6"/>
  <c r="T104" i="6"/>
  <c r="R104" i="6"/>
  <c r="P104" i="6"/>
  <c r="BI102" i="6"/>
  <c r="BH102" i="6"/>
  <c r="BG102" i="6"/>
  <c r="BF102" i="6"/>
  <c r="T102" i="6"/>
  <c r="R102" i="6"/>
  <c r="P102" i="6"/>
  <c r="BI100" i="6"/>
  <c r="BH100" i="6"/>
  <c r="BG100" i="6"/>
  <c r="BF100" i="6"/>
  <c r="T100" i="6"/>
  <c r="R100" i="6"/>
  <c r="P100" i="6"/>
  <c r="BI98" i="6"/>
  <c r="BH98" i="6"/>
  <c r="BG98" i="6"/>
  <c r="BF98" i="6"/>
  <c r="T98" i="6"/>
  <c r="R98" i="6"/>
  <c r="P98" i="6"/>
  <c r="BI96" i="6"/>
  <c r="BH96" i="6"/>
  <c r="BG96" i="6"/>
  <c r="BF96" i="6"/>
  <c r="T96" i="6"/>
  <c r="R96" i="6"/>
  <c r="P96" i="6"/>
  <c r="BI94" i="6"/>
  <c r="BH94" i="6"/>
  <c r="BG94" i="6"/>
  <c r="BF94" i="6"/>
  <c r="T94" i="6"/>
  <c r="R94" i="6"/>
  <c r="P94" i="6"/>
  <c r="BI91" i="6"/>
  <c r="BH91" i="6"/>
  <c r="BG91" i="6"/>
  <c r="BF91" i="6"/>
  <c r="T91" i="6"/>
  <c r="R91" i="6"/>
  <c r="P91" i="6"/>
  <c r="J85" i="6"/>
  <c r="J84" i="6"/>
  <c r="F84" i="6"/>
  <c r="F82" i="6"/>
  <c r="E80" i="6"/>
  <c r="J55" i="6"/>
  <c r="J54" i="6"/>
  <c r="F54" i="6"/>
  <c r="F52" i="6"/>
  <c r="E50" i="6"/>
  <c r="J18" i="6"/>
  <c r="E18" i="6"/>
  <c r="F85" i="6" s="1"/>
  <c r="J17" i="6"/>
  <c r="J12" i="6"/>
  <c r="J52" i="6" s="1"/>
  <c r="E7" i="6"/>
  <c r="E48" i="6"/>
  <c r="J37" i="5"/>
  <c r="J36" i="5"/>
  <c r="AY59" i="1" s="1"/>
  <c r="J35" i="5"/>
  <c r="AX59" i="1"/>
  <c r="BI314" i="5"/>
  <c r="BH314" i="5"/>
  <c r="BG314" i="5"/>
  <c r="BF314" i="5"/>
  <c r="T314" i="5"/>
  <c r="R314" i="5"/>
  <c r="P314" i="5"/>
  <c r="BI312" i="5"/>
  <c r="BH312" i="5"/>
  <c r="BG312" i="5"/>
  <c r="BF312" i="5"/>
  <c r="T312" i="5"/>
  <c r="R312" i="5"/>
  <c r="P312" i="5"/>
  <c r="BI310" i="5"/>
  <c r="BH310" i="5"/>
  <c r="BG310" i="5"/>
  <c r="BF310" i="5"/>
  <c r="T310" i="5"/>
  <c r="R310" i="5"/>
  <c r="P310" i="5"/>
  <c r="BI308" i="5"/>
  <c r="BH308" i="5"/>
  <c r="BG308" i="5"/>
  <c r="BF308" i="5"/>
  <c r="T308" i="5"/>
  <c r="R308" i="5"/>
  <c r="P308" i="5"/>
  <c r="BI306" i="5"/>
  <c r="BH306" i="5"/>
  <c r="BG306" i="5"/>
  <c r="BF306" i="5"/>
  <c r="T306" i="5"/>
  <c r="R306" i="5"/>
  <c r="P306" i="5"/>
  <c r="BI304" i="5"/>
  <c r="BH304" i="5"/>
  <c r="BG304" i="5"/>
  <c r="BF304" i="5"/>
  <c r="T304" i="5"/>
  <c r="R304" i="5"/>
  <c r="P304" i="5"/>
  <c r="BI302" i="5"/>
  <c r="BH302" i="5"/>
  <c r="BG302" i="5"/>
  <c r="BF302" i="5"/>
  <c r="T302" i="5"/>
  <c r="R302" i="5"/>
  <c r="P302" i="5"/>
  <c r="BI299" i="5"/>
  <c r="BH299" i="5"/>
  <c r="BG299" i="5"/>
  <c r="BF299" i="5"/>
  <c r="T299" i="5"/>
  <c r="R299" i="5"/>
  <c r="P299" i="5"/>
  <c r="BI296" i="5"/>
  <c r="BH296" i="5"/>
  <c r="BG296" i="5"/>
  <c r="BF296" i="5"/>
  <c r="T296" i="5"/>
  <c r="R296" i="5"/>
  <c r="P296" i="5"/>
  <c r="BI294" i="5"/>
  <c r="BH294" i="5"/>
  <c r="BG294" i="5"/>
  <c r="BF294" i="5"/>
  <c r="T294" i="5"/>
  <c r="R294" i="5"/>
  <c r="P294" i="5"/>
  <c r="BI291" i="5"/>
  <c r="BH291" i="5"/>
  <c r="BG291" i="5"/>
  <c r="BF291" i="5"/>
  <c r="T291" i="5"/>
  <c r="R291" i="5"/>
  <c r="P291" i="5"/>
  <c r="BI289" i="5"/>
  <c r="BH289" i="5"/>
  <c r="BG289" i="5"/>
  <c r="BF289" i="5"/>
  <c r="T289" i="5"/>
  <c r="R289" i="5"/>
  <c r="P289" i="5"/>
  <c r="BI286" i="5"/>
  <c r="BH286" i="5"/>
  <c r="BG286" i="5"/>
  <c r="BF286" i="5"/>
  <c r="T286" i="5"/>
  <c r="R286" i="5"/>
  <c r="P286" i="5"/>
  <c r="BI283" i="5"/>
  <c r="BH283" i="5"/>
  <c r="BG283" i="5"/>
  <c r="BF283" i="5"/>
  <c r="T283" i="5"/>
  <c r="R283" i="5"/>
  <c r="P283" i="5"/>
  <c r="BI281" i="5"/>
  <c r="BH281" i="5"/>
  <c r="BG281" i="5"/>
  <c r="BF281" i="5"/>
  <c r="T281" i="5"/>
  <c r="R281" i="5"/>
  <c r="P281" i="5"/>
  <c r="BI279" i="5"/>
  <c r="BH279" i="5"/>
  <c r="BG279" i="5"/>
  <c r="BF279" i="5"/>
  <c r="T279" i="5"/>
  <c r="R279" i="5"/>
  <c r="P279" i="5"/>
  <c r="BI277" i="5"/>
  <c r="BH277" i="5"/>
  <c r="BG277" i="5"/>
  <c r="BF277" i="5"/>
  <c r="T277" i="5"/>
  <c r="R277" i="5"/>
  <c r="P277" i="5"/>
  <c r="BI275" i="5"/>
  <c r="BH275" i="5"/>
  <c r="BG275" i="5"/>
  <c r="BF275" i="5"/>
  <c r="T275" i="5"/>
  <c r="R275" i="5"/>
  <c r="P275" i="5"/>
  <c r="BI273" i="5"/>
  <c r="BH273" i="5"/>
  <c r="BG273" i="5"/>
  <c r="BF273" i="5"/>
  <c r="T273" i="5"/>
  <c r="R273" i="5"/>
  <c r="P273" i="5"/>
  <c r="BI271" i="5"/>
  <c r="BH271" i="5"/>
  <c r="BG271" i="5"/>
  <c r="BF271" i="5"/>
  <c r="T271" i="5"/>
  <c r="R271" i="5"/>
  <c r="P271" i="5"/>
  <c r="BI269" i="5"/>
  <c r="BH269" i="5"/>
  <c r="BG269" i="5"/>
  <c r="BF269" i="5"/>
  <c r="T269" i="5"/>
  <c r="R269" i="5"/>
  <c r="P269" i="5"/>
  <c r="BI267" i="5"/>
  <c r="BH267" i="5"/>
  <c r="BG267" i="5"/>
  <c r="BF267" i="5"/>
  <c r="T267" i="5"/>
  <c r="R267" i="5"/>
  <c r="P267" i="5"/>
  <c r="BI265" i="5"/>
  <c r="BH265" i="5"/>
  <c r="BG265" i="5"/>
  <c r="BF265" i="5"/>
  <c r="T265" i="5"/>
  <c r="R265" i="5"/>
  <c r="P265" i="5"/>
  <c r="BI263" i="5"/>
  <c r="BH263" i="5"/>
  <c r="BG263" i="5"/>
  <c r="BF263" i="5"/>
  <c r="T263" i="5"/>
  <c r="R263" i="5"/>
  <c r="P263" i="5"/>
  <c r="BI261" i="5"/>
  <c r="BH261" i="5"/>
  <c r="BG261" i="5"/>
  <c r="BF261" i="5"/>
  <c r="T261" i="5"/>
  <c r="R261" i="5"/>
  <c r="P261" i="5"/>
  <c r="BI259" i="5"/>
  <c r="BH259" i="5"/>
  <c r="BG259" i="5"/>
  <c r="BF259" i="5"/>
  <c r="T259" i="5"/>
  <c r="R259" i="5"/>
  <c r="P259" i="5"/>
  <c r="BI257" i="5"/>
  <c r="BH257" i="5"/>
  <c r="BG257" i="5"/>
  <c r="BF257" i="5"/>
  <c r="T257" i="5"/>
  <c r="R257" i="5"/>
  <c r="P257" i="5"/>
  <c r="BI255" i="5"/>
  <c r="BH255" i="5"/>
  <c r="BG255" i="5"/>
  <c r="BF255" i="5"/>
  <c r="T255" i="5"/>
  <c r="R255" i="5"/>
  <c r="P255" i="5"/>
  <c r="BI253" i="5"/>
  <c r="BH253" i="5"/>
  <c r="BG253" i="5"/>
  <c r="BF253" i="5"/>
  <c r="T253" i="5"/>
  <c r="R253" i="5"/>
  <c r="P253" i="5"/>
  <c r="BI251" i="5"/>
  <c r="BH251" i="5"/>
  <c r="BG251" i="5"/>
  <c r="BF251" i="5"/>
  <c r="T251" i="5"/>
  <c r="R251" i="5"/>
  <c r="P251" i="5"/>
  <c r="BI249" i="5"/>
  <c r="BH249" i="5"/>
  <c r="BG249" i="5"/>
  <c r="BF249" i="5"/>
  <c r="T249" i="5"/>
  <c r="R249" i="5"/>
  <c r="P249" i="5"/>
  <c r="BI247" i="5"/>
  <c r="BH247" i="5"/>
  <c r="BG247" i="5"/>
  <c r="BF247" i="5"/>
  <c r="T247" i="5"/>
  <c r="R247" i="5"/>
  <c r="P247" i="5"/>
  <c r="BI245" i="5"/>
  <c r="BH245" i="5"/>
  <c r="BG245" i="5"/>
  <c r="BF245" i="5"/>
  <c r="T245" i="5"/>
  <c r="R245" i="5"/>
  <c r="P245" i="5"/>
  <c r="BI242" i="5"/>
  <c r="BH242" i="5"/>
  <c r="BG242" i="5"/>
  <c r="BF242" i="5"/>
  <c r="T242" i="5"/>
  <c r="R242" i="5"/>
  <c r="P242" i="5"/>
  <c r="BI240" i="5"/>
  <c r="BH240" i="5"/>
  <c r="BG240" i="5"/>
  <c r="BF240" i="5"/>
  <c r="T240" i="5"/>
  <c r="R240" i="5"/>
  <c r="P240" i="5"/>
  <c r="BI238" i="5"/>
  <c r="BH238" i="5"/>
  <c r="BG238" i="5"/>
  <c r="BF238" i="5"/>
  <c r="T238" i="5"/>
  <c r="R238" i="5"/>
  <c r="P238" i="5"/>
  <c r="BI236" i="5"/>
  <c r="BH236" i="5"/>
  <c r="BG236" i="5"/>
  <c r="BF236" i="5"/>
  <c r="T236" i="5"/>
  <c r="R236" i="5"/>
  <c r="P236" i="5"/>
  <c r="BI234" i="5"/>
  <c r="BH234" i="5"/>
  <c r="BG234" i="5"/>
  <c r="BF234" i="5"/>
  <c r="T234" i="5"/>
  <c r="R234" i="5"/>
  <c r="P234" i="5"/>
  <c r="BI232" i="5"/>
  <c r="BH232" i="5"/>
  <c r="BG232" i="5"/>
  <c r="BF232" i="5"/>
  <c r="T232" i="5"/>
  <c r="R232" i="5"/>
  <c r="P232" i="5"/>
  <c r="BI230" i="5"/>
  <c r="BH230" i="5"/>
  <c r="BG230" i="5"/>
  <c r="BF230" i="5"/>
  <c r="T230" i="5"/>
  <c r="R230" i="5"/>
  <c r="P230" i="5"/>
  <c r="BI228" i="5"/>
  <c r="BH228" i="5"/>
  <c r="BG228" i="5"/>
  <c r="BF228" i="5"/>
  <c r="T228" i="5"/>
  <c r="R228" i="5"/>
  <c r="P228" i="5"/>
  <c r="BI226" i="5"/>
  <c r="BH226" i="5"/>
  <c r="BG226" i="5"/>
  <c r="BF226" i="5"/>
  <c r="T226" i="5"/>
  <c r="R226" i="5"/>
  <c r="P226" i="5"/>
  <c r="BI224" i="5"/>
  <c r="BH224" i="5"/>
  <c r="BG224" i="5"/>
  <c r="BF224" i="5"/>
  <c r="T224" i="5"/>
  <c r="R224" i="5"/>
  <c r="P224" i="5"/>
  <c r="BI222" i="5"/>
  <c r="BH222" i="5"/>
  <c r="BG222" i="5"/>
  <c r="BF222" i="5"/>
  <c r="T222" i="5"/>
  <c r="R222" i="5"/>
  <c r="P222" i="5"/>
  <c r="BI220" i="5"/>
  <c r="BH220" i="5"/>
  <c r="BG220" i="5"/>
  <c r="BF220" i="5"/>
  <c r="T220" i="5"/>
  <c r="R220" i="5"/>
  <c r="P220" i="5"/>
  <c r="BI218" i="5"/>
  <c r="BH218" i="5"/>
  <c r="BG218" i="5"/>
  <c r="BF218" i="5"/>
  <c r="T218" i="5"/>
  <c r="R218" i="5"/>
  <c r="P218" i="5"/>
  <c r="BI216" i="5"/>
  <c r="BH216" i="5"/>
  <c r="BG216" i="5"/>
  <c r="BF216" i="5"/>
  <c r="T216" i="5"/>
  <c r="R216" i="5"/>
  <c r="P216" i="5"/>
  <c r="BI214" i="5"/>
  <c r="BH214" i="5"/>
  <c r="BG214" i="5"/>
  <c r="BF214" i="5"/>
  <c r="T214" i="5"/>
  <c r="R214" i="5"/>
  <c r="P214" i="5"/>
  <c r="BI212" i="5"/>
  <c r="BH212" i="5"/>
  <c r="BG212" i="5"/>
  <c r="BF212" i="5"/>
  <c r="T212" i="5"/>
  <c r="R212" i="5"/>
  <c r="P212" i="5"/>
  <c r="BI210" i="5"/>
  <c r="BH210" i="5"/>
  <c r="BG210" i="5"/>
  <c r="BF210" i="5"/>
  <c r="T210" i="5"/>
  <c r="R210" i="5"/>
  <c r="P210" i="5"/>
  <c r="BI208" i="5"/>
  <c r="BH208" i="5"/>
  <c r="BG208" i="5"/>
  <c r="BF208" i="5"/>
  <c r="T208" i="5"/>
  <c r="R208" i="5"/>
  <c r="P208" i="5"/>
  <c r="BI205" i="5"/>
  <c r="BH205" i="5"/>
  <c r="BG205" i="5"/>
  <c r="BF205" i="5"/>
  <c r="T205" i="5"/>
  <c r="R205" i="5"/>
  <c r="P205" i="5"/>
  <c r="BI203" i="5"/>
  <c r="BH203" i="5"/>
  <c r="BG203" i="5"/>
  <c r="BF203" i="5"/>
  <c r="T203" i="5"/>
  <c r="R203" i="5"/>
  <c r="P203" i="5"/>
  <c r="BI201" i="5"/>
  <c r="BH201" i="5"/>
  <c r="BG201" i="5"/>
  <c r="BF201" i="5"/>
  <c r="T201" i="5"/>
  <c r="R201" i="5"/>
  <c r="P201" i="5"/>
  <c r="BI199" i="5"/>
  <c r="BH199" i="5"/>
  <c r="BG199" i="5"/>
  <c r="BF199" i="5"/>
  <c r="T199" i="5"/>
  <c r="R199" i="5"/>
  <c r="P199" i="5"/>
  <c r="BI197" i="5"/>
  <c r="BH197" i="5"/>
  <c r="BG197" i="5"/>
  <c r="BF197" i="5"/>
  <c r="T197" i="5"/>
  <c r="R197" i="5"/>
  <c r="P197" i="5"/>
  <c r="BI195" i="5"/>
  <c r="BH195" i="5"/>
  <c r="BG195" i="5"/>
  <c r="BF195" i="5"/>
  <c r="T195" i="5"/>
  <c r="R195" i="5"/>
  <c r="P195" i="5"/>
  <c r="BI193" i="5"/>
  <c r="BH193" i="5"/>
  <c r="BG193" i="5"/>
  <c r="BF193" i="5"/>
  <c r="T193" i="5"/>
  <c r="R193" i="5"/>
  <c r="P193" i="5"/>
  <c r="BI191" i="5"/>
  <c r="BH191" i="5"/>
  <c r="BG191" i="5"/>
  <c r="BF191" i="5"/>
  <c r="T191" i="5"/>
  <c r="R191" i="5"/>
  <c r="P191" i="5"/>
  <c r="BI189" i="5"/>
  <c r="BH189" i="5"/>
  <c r="BG189" i="5"/>
  <c r="BF189" i="5"/>
  <c r="T189" i="5"/>
  <c r="R189" i="5"/>
  <c r="P189" i="5"/>
  <c r="BI187" i="5"/>
  <c r="BH187" i="5"/>
  <c r="BG187" i="5"/>
  <c r="BF187" i="5"/>
  <c r="T187" i="5"/>
  <c r="R187" i="5"/>
  <c r="P187" i="5"/>
  <c r="BI185" i="5"/>
  <c r="BH185" i="5"/>
  <c r="BG185" i="5"/>
  <c r="BF185" i="5"/>
  <c r="T185" i="5"/>
  <c r="R185" i="5"/>
  <c r="P185" i="5"/>
  <c r="BI183" i="5"/>
  <c r="BH183" i="5"/>
  <c r="BG183" i="5"/>
  <c r="BF183" i="5"/>
  <c r="T183" i="5"/>
  <c r="R183" i="5"/>
  <c r="P183" i="5"/>
  <c r="BI181" i="5"/>
  <c r="BH181" i="5"/>
  <c r="BG181" i="5"/>
  <c r="BF181" i="5"/>
  <c r="T181" i="5"/>
  <c r="R181" i="5"/>
  <c r="P181" i="5"/>
  <c r="BI179" i="5"/>
  <c r="BH179" i="5"/>
  <c r="BG179" i="5"/>
  <c r="BF179" i="5"/>
  <c r="T179" i="5"/>
  <c r="R179" i="5"/>
  <c r="P179" i="5"/>
  <c r="BI177" i="5"/>
  <c r="BH177" i="5"/>
  <c r="BG177" i="5"/>
  <c r="BF177" i="5"/>
  <c r="T177" i="5"/>
  <c r="R177" i="5"/>
  <c r="P177" i="5"/>
  <c r="BI175" i="5"/>
  <c r="BH175" i="5"/>
  <c r="BG175" i="5"/>
  <c r="BF175" i="5"/>
  <c r="T175" i="5"/>
  <c r="R175" i="5"/>
  <c r="P175" i="5"/>
  <c r="BI173" i="5"/>
  <c r="BH173" i="5"/>
  <c r="BG173" i="5"/>
  <c r="BF173" i="5"/>
  <c r="T173" i="5"/>
  <c r="R173" i="5"/>
  <c r="P173" i="5"/>
  <c r="BI171" i="5"/>
  <c r="BH171" i="5"/>
  <c r="BG171" i="5"/>
  <c r="BF171" i="5"/>
  <c r="T171" i="5"/>
  <c r="R171" i="5"/>
  <c r="P171" i="5"/>
  <c r="BI169" i="5"/>
  <c r="BH169" i="5"/>
  <c r="BG169" i="5"/>
  <c r="BF169" i="5"/>
  <c r="T169" i="5"/>
  <c r="R169" i="5"/>
  <c r="P169" i="5"/>
  <c r="BI166" i="5"/>
  <c r="BH166" i="5"/>
  <c r="BG166" i="5"/>
  <c r="BF166" i="5"/>
  <c r="T166" i="5"/>
  <c r="R166" i="5"/>
  <c r="P166" i="5"/>
  <c r="BI164" i="5"/>
  <c r="BH164" i="5"/>
  <c r="BG164" i="5"/>
  <c r="BF164" i="5"/>
  <c r="T164" i="5"/>
  <c r="R164" i="5"/>
  <c r="P164" i="5"/>
  <c r="BI162" i="5"/>
  <c r="BH162" i="5"/>
  <c r="BG162" i="5"/>
  <c r="BF162" i="5"/>
  <c r="T162" i="5"/>
  <c r="R162" i="5"/>
  <c r="P162" i="5"/>
  <c r="BI160" i="5"/>
  <c r="BH160" i="5"/>
  <c r="BG160" i="5"/>
  <c r="BF160" i="5"/>
  <c r="T160" i="5"/>
  <c r="R160" i="5"/>
  <c r="P160" i="5"/>
  <c r="BI158" i="5"/>
  <c r="BH158" i="5"/>
  <c r="BG158" i="5"/>
  <c r="BF158" i="5"/>
  <c r="T158" i="5"/>
  <c r="R158" i="5"/>
  <c r="P158" i="5"/>
  <c r="BI156" i="5"/>
  <c r="BH156" i="5"/>
  <c r="BG156" i="5"/>
  <c r="BF156" i="5"/>
  <c r="T156" i="5"/>
  <c r="R156" i="5"/>
  <c r="P156" i="5"/>
  <c r="BI154" i="5"/>
  <c r="BH154" i="5"/>
  <c r="BG154" i="5"/>
  <c r="BF154" i="5"/>
  <c r="T154" i="5"/>
  <c r="R154" i="5"/>
  <c r="P154" i="5"/>
  <c r="BI152" i="5"/>
  <c r="BH152" i="5"/>
  <c r="BG152" i="5"/>
  <c r="BF152" i="5"/>
  <c r="T152" i="5"/>
  <c r="R152" i="5"/>
  <c r="P152" i="5"/>
  <c r="BI150" i="5"/>
  <c r="BH150" i="5"/>
  <c r="BG150" i="5"/>
  <c r="BF150" i="5"/>
  <c r="T150" i="5"/>
  <c r="R150" i="5"/>
  <c r="P150" i="5"/>
  <c r="BI148" i="5"/>
  <c r="BH148" i="5"/>
  <c r="BG148" i="5"/>
  <c r="BF148" i="5"/>
  <c r="T148" i="5"/>
  <c r="R148" i="5"/>
  <c r="P148" i="5"/>
  <c r="BI146" i="5"/>
  <c r="BH146" i="5"/>
  <c r="BG146" i="5"/>
  <c r="BF146" i="5"/>
  <c r="T146" i="5"/>
  <c r="R146" i="5"/>
  <c r="P146" i="5"/>
  <c r="BI144" i="5"/>
  <c r="BH144" i="5"/>
  <c r="BG144" i="5"/>
  <c r="BF144" i="5"/>
  <c r="T144" i="5"/>
  <c r="R144" i="5"/>
  <c r="P144" i="5"/>
  <c r="BI141" i="5"/>
  <c r="BH141" i="5"/>
  <c r="BG141" i="5"/>
  <c r="BF141" i="5"/>
  <c r="T141" i="5"/>
  <c r="R141" i="5"/>
  <c r="P141" i="5"/>
  <c r="BI139" i="5"/>
  <c r="BH139" i="5"/>
  <c r="BG139" i="5"/>
  <c r="BF139" i="5"/>
  <c r="T139" i="5"/>
  <c r="R139" i="5"/>
  <c r="P139" i="5"/>
  <c r="BI137" i="5"/>
  <c r="BH137" i="5"/>
  <c r="BG137" i="5"/>
  <c r="BF137" i="5"/>
  <c r="T137" i="5"/>
  <c r="R137" i="5"/>
  <c r="P137" i="5"/>
  <c r="BI135" i="5"/>
  <c r="BH135" i="5"/>
  <c r="BG135" i="5"/>
  <c r="BF135" i="5"/>
  <c r="T135" i="5"/>
  <c r="R135" i="5"/>
  <c r="P135" i="5"/>
  <c r="BI132" i="5"/>
  <c r="BH132" i="5"/>
  <c r="BG132" i="5"/>
  <c r="BF132" i="5"/>
  <c r="T132" i="5"/>
  <c r="R132" i="5"/>
  <c r="P132" i="5"/>
  <c r="BI130" i="5"/>
  <c r="BH130" i="5"/>
  <c r="BG130" i="5"/>
  <c r="BF130" i="5"/>
  <c r="T130" i="5"/>
  <c r="R130" i="5"/>
  <c r="P130" i="5"/>
  <c r="BI128" i="5"/>
  <c r="BH128" i="5"/>
  <c r="BG128" i="5"/>
  <c r="BF128" i="5"/>
  <c r="T128" i="5"/>
  <c r="R128" i="5"/>
  <c r="P128" i="5"/>
  <c r="BI126" i="5"/>
  <c r="BH126" i="5"/>
  <c r="BG126" i="5"/>
  <c r="BF126" i="5"/>
  <c r="T126" i="5"/>
  <c r="R126" i="5"/>
  <c r="P126" i="5"/>
  <c r="BI123" i="5"/>
  <c r="BH123" i="5"/>
  <c r="BG123" i="5"/>
  <c r="BF123" i="5"/>
  <c r="T123" i="5"/>
  <c r="R123" i="5"/>
  <c r="P123" i="5"/>
  <c r="BI121" i="5"/>
  <c r="BH121" i="5"/>
  <c r="BG121" i="5"/>
  <c r="BF121" i="5"/>
  <c r="T121" i="5"/>
  <c r="R121" i="5"/>
  <c r="P121" i="5"/>
  <c r="BI119" i="5"/>
  <c r="BH119" i="5"/>
  <c r="BG119" i="5"/>
  <c r="BF119" i="5"/>
  <c r="T119" i="5"/>
  <c r="R119" i="5"/>
  <c r="P119" i="5"/>
  <c r="BI117" i="5"/>
  <c r="BH117" i="5"/>
  <c r="BG117" i="5"/>
  <c r="BF117" i="5"/>
  <c r="T117" i="5"/>
  <c r="R117" i="5"/>
  <c r="P117" i="5"/>
  <c r="BI115" i="5"/>
  <c r="BH115" i="5"/>
  <c r="BG115" i="5"/>
  <c r="BF115" i="5"/>
  <c r="T115" i="5"/>
  <c r="R115" i="5"/>
  <c r="P115" i="5"/>
  <c r="BI113" i="5"/>
  <c r="BH113" i="5"/>
  <c r="BG113" i="5"/>
  <c r="BF113" i="5"/>
  <c r="T113" i="5"/>
  <c r="R113" i="5"/>
  <c r="P113" i="5"/>
  <c r="BI111" i="5"/>
  <c r="BH111" i="5"/>
  <c r="BG111" i="5"/>
  <c r="BF111" i="5"/>
  <c r="T111" i="5"/>
  <c r="R111" i="5"/>
  <c r="P111" i="5"/>
  <c r="BI109" i="5"/>
  <c r="BH109" i="5"/>
  <c r="BG109" i="5"/>
  <c r="BF109" i="5"/>
  <c r="T109" i="5"/>
  <c r="R109" i="5"/>
  <c r="P109" i="5"/>
  <c r="BI107" i="5"/>
  <c r="BH107" i="5"/>
  <c r="BG107" i="5"/>
  <c r="BF107" i="5"/>
  <c r="T107" i="5"/>
  <c r="R107" i="5"/>
  <c r="P107" i="5"/>
  <c r="BI105" i="5"/>
  <c r="BH105" i="5"/>
  <c r="BG105" i="5"/>
  <c r="BF105" i="5"/>
  <c r="T105" i="5"/>
  <c r="R105" i="5"/>
  <c r="P105" i="5"/>
  <c r="BI103" i="5"/>
  <c r="BH103" i="5"/>
  <c r="BG103" i="5"/>
  <c r="BF103" i="5"/>
  <c r="T103" i="5"/>
  <c r="R103" i="5"/>
  <c r="P103" i="5"/>
  <c r="BI101" i="5"/>
  <c r="BH101" i="5"/>
  <c r="BG101" i="5"/>
  <c r="BF101" i="5"/>
  <c r="T101" i="5"/>
  <c r="R101" i="5"/>
  <c r="P101" i="5"/>
  <c r="BI99" i="5"/>
  <c r="BH99" i="5"/>
  <c r="BG99" i="5"/>
  <c r="BF99" i="5"/>
  <c r="T99" i="5"/>
  <c r="R99" i="5"/>
  <c r="P99" i="5"/>
  <c r="BI97" i="5"/>
  <c r="BH97" i="5"/>
  <c r="BG97" i="5"/>
  <c r="BF97" i="5"/>
  <c r="T97" i="5"/>
  <c r="R97" i="5"/>
  <c r="P97" i="5"/>
  <c r="BI95" i="5"/>
  <c r="BH95" i="5"/>
  <c r="BG95" i="5"/>
  <c r="BF95" i="5"/>
  <c r="T95" i="5"/>
  <c r="R95" i="5"/>
  <c r="P95" i="5"/>
  <c r="BI93" i="5"/>
  <c r="BH93" i="5"/>
  <c r="BG93" i="5"/>
  <c r="BF93" i="5"/>
  <c r="T93" i="5"/>
  <c r="R93" i="5"/>
  <c r="P93" i="5"/>
  <c r="BI91" i="5"/>
  <c r="BH91" i="5"/>
  <c r="BG91" i="5"/>
  <c r="BF91" i="5"/>
  <c r="T91" i="5"/>
  <c r="R91" i="5"/>
  <c r="P91" i="5"/>
  <c r="BI89" i="5"/>
  <c r="BH89" i="5"/>
  <c r="BG89" i="5"/>
  <c r="BF89" i="5"/>
  <c r="T89" i="5"/>
  <c r="R89" i="5"/>
  <c r="P89" i="5"/>
  <c r="J84" i="5"/>
  <c r="J83" i="5"/>
  <c r="F83" i="5"/>
  <c r="F81" i="5"/>
  <c r="E79" i="5"/>
  <c r="J55" i="5"/>
  <c r="J54" i="5"/>
  <c r="F54" i="5"/>
  <c r="F52" i="5"/>
  <c r="E50" i="5"/>
  <c r="J18" i="5"/>
  <c r="E18" i="5"/>
  <c r="F84" i="5"/>
  <c r="J17" i="5"/>
  <c r="J12" i="5"/>
  <c r="J81" i="5" s="1"/>
  <c r="E7" i="5"/>
  <c r="E77" i="5"/>
  <c r="J39" i="4"/>
  <c r="J38" i="4"/>
  <c r="AY58" i="1" s="1"/>
  <c r="J37" i="4"/>
  <c r="AX58" i="1"/>
  <c r="BI224" i="4"/>
  <c r="BH224" i="4"/>
  <c r="BG224" i="4"/>
  <c r="BF224" i="4"/>
  <c r="T224" i="4"/>
  <c r="R224" i="4"/>
  <c r="P224" i="4"/>
  <c r="BI222" i="4"/>
  <c r="BH222" i="4"/>
  <c r="BG222" i="4"/>
  <c r="BF222" i="4"/>
  <c r="T222" i="4"/>
  <c r="R222" i="4"/>
  <c r="P222" i="4"/>
  <c r="BI219" i="4"/>
  <c r="BH219" i="4"/>
  <c r="BG219" i="4"/>
  <c r="BF219" i="4"/>
  <c r="T219" i="4"/>
  <c r="R219" i="4"/>
  <c r="P219" i="4"/>
  <c r="BI216" i="4"/>
  <c r="BH216" i="4"/>
  <c r="BG216" i="4"/>
  <c r="BF216" i="4"/>
  <c r="T216" i="4"/>
  <c r="R216" i="4"/>
  <c r="P216" i="4"/>
  <c r="BI213" i="4"/>
  <c r="BH213" i="4"/>
  <c r="BG213" i="4"/>
  <c r="BF213" i="4"/>
  <c r="T213" i="4"/>
  <c r="R213" i="4"/>
  <c r="P213" i="4"/>
  <c r="BI209" i="4"/>
  <c r="BH209" i="4"/>
  <c r="BG209" i="4"/>
  <c r="BF209" i="4"/>
  <c r="T209" i="4"/>
  <c r="R209" i="4"/>
  <c r="P209" i="4"/>
  <c r="BI204" i="4"/>
  <c r="BH204" i="4"/>
  <c r="BG204" i="4"/>
  <c r="BF204" i="4"/>
  <c r="T204" i="4"/>
  <c r="T203" i="4"/>
  <c r="R204" i="4"/>
  <c r="R203" i="4"/>
  <c r="P204" i="4"/>
  <c r="P203" i="4"/>
  <c r="BI200" i="4"/>
  <c r="BH200" i="4"/>
  <c r="BG200" i="4"/>
  <c r="BF200" i="4"/>
  <c r="T200" i="4"/>
  <c r="R200" i="4"/>
  <c r="P200" i="4"/>
  <c r="BI196" i="4"/>
  <c r="BH196" i="4"/>
  <c r="BG196" i="4"/>
  <c r="BF196" i="4"/>
  <c r="T196" i="4"/>
  <c r="R196" i="4"/>
  <c r="P196" i="4"/>
  <c r="BI192" i="4"/>
  <c r="BH192" i="4"/>
  <c r="BG192" i="4"/>
  <c r="BF192" i="4"/>
  <c r="T192" i="4"/>
  <c r="R192" i="4"/>
  <c r="P192" i="4"/>
  <c r="BI189" i="4"/>
  <c r="BH189" i="4"/>
  <c r="BG189" i="4"/>
  <c r="BF189" i="4"/>
  <c r="T189" i="4"/>
  <c r="R189" i="4"/>
  <c r="P189" i="4"/>
  <c r="BI185" i="4"/>
  <c r="BH185" i="4"/>
  <c r="BG185" i="4"/>
  <c r="BF185" i="4"/>
  <c r="T185" i="4"/>
  <c r="R185" i="4"/>
  <c r="P185" i="4"/>
  <c r="BI178" i="4"/>
  <c r="BH178" i="4"/>
  <c r="BG178" i="4"/>
  <c r="BF178" i="4"/>
  <c r="T178" i="4"/>
  <c r="R178" i="4"/>
  <c r="P178" i="4"/>
  <c r="BI175" i="4"/>
  <c r="BH175" i="4"/>
  <c r="BG175" i="4"/>
  <c r="BF175" i="4"/>
  <c r="T175" i="4"/>
  <c r="R175" i="4"/>
  <c r="P175" i="4"/>
  <c r="BI170" i="4"/>
  <c r="BH170" i="4"/>
  <c r="BG170" i="4"/>
  <c r="BF170" i="4"/>
  <c r="T170" i="4"/>
  <c r="R170" i="4"/>
  <c r="P170" i="4"/>
  <c r="BI165" i="4"/>
  <c r="BH165" i="4"/>
  <c r="BG165" i="4"/>
  <c r="BF165" i="4"/>
  <c r="T165" i="4"/>
  <c r="R165" i="4"/>
  <c r="P165" i="4"/>
  <c r="BI159" i="4"/>
  <c r="BH159" i="4"/>
  <c r="BG159" i="4"/>
  <c r="BF159" i="4"/>
  <c r="T159" i="4"/>
  <c r="R159" i="4"/>
  <c r="P159" i="4"/>
  <c r="BI156" i="4"/>
  <c r="BH156" i="4"/>
  <c r="BG156" i="4"/>
  <c r="BF156" i="4"/>
  <c r="T156" i="4"/>
  <c r="R156" i="4"/>
  <c r="P156" i="4"/>
  <c r="BI151" i="4"/>
  <c r="BH151" i="4"/>
  <c r="BG151" i="4"/>
  <c r="BF151" i="4"/>
  <c r="T151" i="4"/>
  <c r="R151" i="4"/>
  <c r="P151" i="4"/>
  <c r="BI145" i="4"/>
  <c r="BH145" i="4"/>
  <c r="BG145" i="4"/>
  <c r="BF145" i="4"/>
  <c r="T145" i="4"/>
  <c r="R145" i="4"/>
  <c r="P145" i="4"/>
  <c r="BI138" i="4"/>
  <c r="BH138" i="4"/>
  <c r="BG138" i="4"/>
  <c r="BF138" i="4"/>
  <c r="T138" i="4"/>
  <c r="R138" i="4"/>
  <c r="P138" i="4"/>
  <c r="BI133" i="4"/>
  <c r="BH133" i="4"/>
  <c r="BG133" i="4"/>
  <c r="BF133" i="4"/>
  <c r="T133" i="4"/>
  <c r="R133" i="4"/>
  <c r="P133" i="4"/>
  <c r="BI126" i="4"/>
  <c r="BH126" i="4"/>
  <c r="BG126" i="4"/>
  <c r="BF126" i="4"/>
  <c r="T126" i="4"/>
  <c r="R126" i="4"/>
  <c r="P126" i="4"/>
  <c r="BI122" i="4"/>
  <c r="BH122" i="4"/>
  <c r="BG122" i="4"/>
  <c r="BF122" i="4"/>
  <c r="T122" i="4"/>
  <c r="R122" i="4"/>
  <c r="P122" i="4"/>
  <c r="BI118" i="4"/>
  <c r="BH118" i="4"/>
  <c r="BG118" i="4"/>
  <c r="BF118" i="4"/>
  <c r="T118" i="4"/>
  <c r="R118" i="4"/>
  <c r="P118" i="4"/>
  <c r="BI114" i="4"/>
  <c r="BH114" i="4"/>
  <c r="BG114" i="4"/>
  <c r="BF114" i="4"/>
  <c r="T114" i="4"/>
  <c r="R114" i="4"/>
  <c r="P114" i="4"/>
  <c r="BI109" i="4"/>
  <c r="BH109" i="4"/>
  <c r="BG109" i="4"/>
  <c r="BF109" i="4"/>
  <c r="T109" i="4"/>
  <c r="R109" i="4"/>
  <c r="P109" i="4"/>
  <c r="BI105" i="4"/>
  <c r="BH105" i="4"/>
  <c r="BG105" i="4"/>
  <c r="BF105" i="4"/>
  <c r="T105" i="4"/>
  <c r="R105" i="4"/>
  <c r="P105" i="4"/>
  <c r="BI100" i="4"/>
  <c r="BH100" i="4"/>
  <c r="BG100" i="4"/>
  <c r="BF100" i="4"/>
  <c r="T100" i="4"/>
  <c r="R100" i="4"/>
  <c r="P100" i="4"/>
  <c r="BI95" i="4"/>
  <c r="BH95" i="4"/>
  <c r="BG95" i="4"/>
  <c r="BF95" i="4"/>
  <c r="T95" i="4"/>
  <c r="R95" i="4"/>
  <c r="P95" i="4"/>
  <c r="J89" i="4"/>
  <c r="J88" i="4"/>
  <c r="F88" i="4"/>
  <c r="F86" i="4"/>
  <c r="E84" i="4"/>
  <c r="J59" i="4"/>
  <c r="J58" i="4"/>
  <c r="F58" i="4"/>
  <c r="F56" i="4"/>
  <c r="E54" i="4"/>
  <c r="J20" i="4"/>
  <c r="E20" i="4"/>
  <c r="F59" i="4" s="1"/>
  <c r="J19" i="4"/>
  <c r="J14" i="4"/>
  <c r="J56" i="4"/>
  <c r="E7" i="4"/>
  <c r="E80" i="4" s="1"/>
  <c r="J39" i="3"/>
  <c r="J38" i="3"/>
  <c r="AY57" i="1"/>
  <c r="J37" i="3"/>
  <c r="AX57" i="1"/>
  <c r="BI338" i="3"/>
  <c r="BH338" i="3"/>
  <c r="BG338" i="3"/>
  <c r="BF338" i="3"/>
  <c r="T338" i="3"/>
  <c r="R338" i="3"/>
  <c r="P338" i="3"/>
  <c r="BI334" i="3"/>
  <c r="BH334" i="3"/>
  <c r="BG334" i="3"/>
  <c r="BF334" i="3"/>
  <c r="T334" i="3"/>
  <c r="R334" i="3"/>
  <c r="P334" i="3"/>
  <c r="BI329" i="3"/>
  <c r="BH329" i="3"/>
  <c r="BG329" i="3"/>
  <c r="BF329" i="3"/>
  <c r="T329" i="3"/>
  <c r="R329" i="3"/>
  <c r="P329" i="3"/>
  <c r="BI326" i="3"/>
  <c r="BH326" i="3"/>
  <c r="BG326" i="3"/>
  <c r="BF326" i="3"/>
  <c r="T326" i="3"/>
  <c r="R326" i="3"/>
  <c r="P326" i="3"/>
  <c r="BI323" i="3"/>
  <c r="BH323" i="3"/>
  <c r="BG323" i="3"/>
  <c r="BF323" i="3"/>
  <c r="T323" i="3"/>
  <c r="R323" i="3"/>
  <c r="P323" i="3"/>
  <c r="BI319" i="3"/>
  <c r="BH319" i="3"/>
  <c r="BG319" i="3"/>
  <c r="BF319" i="3"/>
  <c r="T319" i="3"/>
  <c r="R319" i="3"/>
  <c r="P319" i="3"/>
  <c r="BI316" i="3"/>
  <c r="BH316" i="3"/>
  <c r="BG316" i="3"/>
  <c r="BF316" i="3"/>
  <c r="T316" i="3"/>
  <c r="R316" i="3"/>
  <c r="P316" i="3"/>
  <c r="BI313" i="3"/>
  <c r="BH313" i="3"/>
  <c r="BG313" i="3"/>
  <c r="BF313" i="3"/>
  <c r="T313" i="3"/>
  <c r="R313" i="3"/>
  <c r="P313" i="3"/>
  <c r="BI310" i="3"/>
  <c r="BH310" i="3"/>
  <c r="BG310" i="3"/>
  <c r="BF310" i="3"/>
  <c r="T310" i="3"/>
  <c r="R310" i="3"/>
  <c r="P310" i="3"/>
  <c r="BI307" i="3"/>
  <c r="BH307" i="3"/>
  <c r="BG307" i="3"/>
  <c r="BF307" i="3"/>
  <c r="T307" i="3"/>
  <c r="R307" i="3"/>
  <c r="P307" i="3"/>
  <c r="BI303" i="3"/>
  <c r="BH303" i="3"/>
  <c r="BG303" i="3"/>
  <c r="BF303" i="3"/>
  <c r="T303" i="3"/>
  <c r="R303" i="3"/>
  <c r="P303" i="3"/>
  <c r="BI299" i="3"/>
  <c r="BH299" i="3"/>
  <c r="BG299" i="3"/>
  <c r="BF299" i="3"/>
  <c r="T299" i="3"/>
  <c r="R299" i="3"/>
  <c r="P299" i="3"/>
  <c r="BI296" i="3"/>
  <c r="BH296" i="3"/>
  <c r="BG296" i="3"/>
  <c r="BF296" i="3"/>
  <c r="T296" i="3"/>
  <c r="R296" i="3"/>
  <c r="P296" i="3"/>
  <c r="BI292" i="3"/>
  <c r="BH292" i="3"/>
  <c r="BG292" i="3"/>
  <c r="BF292" i="3"/>
  <c r="T292" i="3"/>
  <c r="R292" i="3"/>
  <c r="P292" i="3"/>
  <c r="BI289" i="3"/>
  <c r="BH289" i="3"/>
  <c r="BG289" i="3"/>
  <c r="BF289" i="3"/>
  <c r="T289" i="3"/>
  <c r="R289" i="3"/>
  <c r="P289" i="3"/>
  <c r="BI286" i="3"/>
  <c r="BH286" i="3"/>
  <c r="BG286" i="3"/>
  <c r="BF286" i="3"/>
  <c r="T286" i="3"/>
  <c r="R286" i="3"/>
  <c r="P286" i="3"/>
  <c r="BI283" i="3"/>
  <c r="BH283" i="3"/>
  <c r="BG283" i="3"/>
  <c r="BF283" i="3"/>
  <c r="T283" i="3"/>
  <c r="R283" i="3"/>
  <c r="P283" i="3"/>
  <c r="BI280" i="3"/>
  <c r="BH280" i="3"/>
  <c r="BG280" i="3"/>
  <c r="BF280" i="3"/>
  <c r="T280" i="3"/>
  <c r="R280" i="3"/>
  <c r="P280" i="3"/>
  <c r="BI277" i="3"/>
  <c r="BH277" i="3"/>
  <c r="BG277" i="3"/>
  <c r="BF277" i="3"/>
  <c r="T277" i="3"/>
  <c r="R277" i="3"/>
  <c r="P277" i="3"/>
  <c r="BI273" i="3"/>
  <c r="BH273" i="3"/>
  <c r="BG273" i="3"/>
  <c r="BF273" i="3"/>
  <c r="T273" i="3"/>
  <c r="R273" i="3"/>
  <c r="P273" i="3"/>
  <c r="BI269" i="3"/>
  <c r="BH269" i="3"/>
  <c r="BG269" i="3"/>
  <c r="BF269" i="3"/>
  <c r="T269" i="3"/>
  <c r="R269" i="3"/>
  <c r="P269" i="3"/>
  <c r="BI267" i="3"/>
  <c r="BH267" i="3"/>
  <c r="BG267" i="3"/>
  <c r="BF267" i="3"/>
  <c r="T267" i="3"/>
  <c r="R267" i="3"/>
  <c r="P267" i="3"/>
  <c r="BI263" i="3"/>
  <c r="BH263" i="3"/>
  <c r="BG263" i="3"/>
  <c r="BF263" i="3"/>
  <c r="T263" i="3"/>
  <c r="R263" i="3"/>
  <c r="P263" i="3"/>
  <c r="BI259" i="3"/>
  <c r="BH259" i="3"/>
  <c r="BG259" i="3"/>
  <c r="BF259" i="3"/>
  <c r="T259" i="3"/>
  <c r="R259" i="3"/>
  <c r="P259" i="3"/>
  <c r="BI256" i="3"/>
  <c r="BH256" i="3"/>
  <c r="BG256" i="3"/>
  <c r="BF256" i="3"/>
  <c r="T256" i="3"/>
  <c r="R256" i="3"/>
  <c r="P256" i="3"/>
  <c r="BI251" i="3"/>
  <c r="BH251" i="3"/>
  <c r="BG251" i="3"/>
  <c r="BF251" i="3"/>
  <c r="T251" i="3"/>
  <c r="T250" i="3" s="1"/>
  <c r="R251" i="3"/>
  <c r="R250" i="3"/>
  <c r="P251" i="3"/>
  <c r="P250" i="3"/>
  <c r="BI246" i="3"/>
  <c r="BH246" i="3"/>
  <c r="BG246" i="3"/>
  <c r="BF246" i="3"/>
  <c r="T246" i="3"/>
  <c r="R246" i="3"/>
  <c r="P246" i="3"/>
  <c r="BI243" i="3"/>
  <c r="BH243" i="3"/>
  <c r="BG243" i="3"/>
  <c r="BF243" i="3"/>
  <c r="T243" i="3"/>
  <c r="R243" i="3"/>
  <c r="P243" i="3"/>
  <c r="BI240" i="3"/>
  <c r="BH240" i="3"/>
  <c r="BG240" i="3"/>
  <c r="BF240" i="3"/>
  <c r="T240" i="3"/>
  <c r="R240" i="3"/>
  <c r="P240" i="3"/>
  <c r="BI237" i="3"/>
  <c r="BH237" i="3"/>
  <c r="BG237" i="3"/>
  <c r="BF237" i="3"/>
  <c r="T237" i="3"/>
  <c r="R237" i="3"/>
  <c r="P237" i="3"/>
  <c r="BI235" i="3"/>
  <c r="BH235" i="3"/>
  <c r="BG235" i="3"/>
  <c r="BF235" i="3"/>
  <c r="T235" i="3"/>
  <c r="R235" i="3"/>
  <c r="P235" i="3"/>
  <c r="BI232" i="3"/>
  <c r="BH232" i="3"/>
  <c r="BG232" i="3"/>
  <c r="BF232" i="3"/>
  <c r="T232" i="3"/>
  <c r="R232" i="3"/>
  <c r="P232" i="3"/>
  <c r="BI230" i="3"/>
  <c r="BH230" i="3"/>
  <c r="BG230" i="3"/>
  <c r="BF230" i="3"/>
  <c r="T230" i="3"/>
  <c r="R230" i="3"/>
  <c r="P230" i="3"/>
  <c r="BI227" i="3"/>
  <c r="BH227" i="3"/>
  <c r="BG227" i="3"/>
  <c r="BF227" i="3"/>
  <c r="T227" i="3"/>
  <c r="R227" i="3"/>
  <c r="P227" i="3"/>
  <c r="BI225" i="3"/>
  <c r="BH225" i="3"/>
  <c r="BG225" i="3"/>
  <c r="BF225" i="3"/>
  <c r="T225" i="3"/>
  <c r="R225" i="3"/>
  <c r="P225" i="3"/>
  <c r="BI222" i="3"/>
  <c r="BH222" i="3"/>
  <c r="BG222" i="3"/>
  <c r="BF222" i="3"/>
  <c r="T222" i="3"/>
  <c r="R222" i="3"/>
  <c r="P222" i="3"/>
  <c r="BI220" i="3"/>
  <c r="BH220" i="3"/>
  <c r="BG220" i="3"/>
  <c r="BF220" i="3"/>
  <c r="T220" i="3"/>
  <c r="R220" i="3"/>
  <c r="P220" i="3"/>
  <c r="BI215" i="3"/>
  <c r="BH215" i="3"/>
  <c r="BG215" i="3"/>
  <c r="BF215" i="3"/>
  <c r="T215" i="3"/>
  <c r="R215" i="3"/>
  <c r="P215" i="3"/>
  <c r="BI213" i="3"/>
  <c r="BH213" i="3"/>
  <c r="BG213" i="3"/>
  <c r="BF213" i="3"/>
  <c r="T213" i="3"/>
  <c r="R213" i="3"/>
  <c r="P213" i="3"/>
  <c r="BI208" i="3"/>
  <c r="BH208" i="3"/>
  <c r="BG208" i="3"/>
  <c r="BF208" i="3"/>
  <c r="T208" i="3"/>
  <c r="R208" i="3"/>
  <c r="P208" i="3"/>
  <c r="BI206" i="3"/>
  <c r="BH206" i="3"/>
  <c r="BG206" i="3"/>
  <c r="BF206" i="3"/>
  <c r="T206" i="3"/>
  <c r="R206" i="3"/>
  <c r="P206" i="3"/>
  <c r="BI204" i="3"/>
  <c r="BH204" i="3"/>
  <c r="BG204" i="3"/>
  <c r="BF204" i="3"/>
  <c r="T204" i="3"/>
  <c r="R204" i="3"/>
  <c r="P204" i="3"/>
  <c r="BI199" i="3"/>
  <c r="BH199" i="3"/>
  <c r="BG199" i="3"/>
  <c r="BF199" i="3"/>
  <c r="T199" i="3"/>
  <c r="R199" i="3"/>
  <c r="P199" i="3"/>
  <c r="BI194" i="3"/>
  <c r="BH194" i="3"/>
  <c r="BG194" i="3"/>
  <c r="BF194" i="3"/>
  <c r="T194" i="3"/>
  <c r="R194" i="3"/>
  <c r="P194" i="3"/>
  <c r="BI189" i="3"/>
  <c r="BH189" i="3"/>
  <c r="BG189" i="3"/>
  <c r="BF189" i="3"/>
  <c r="T189" i="3"/>
  <c r="R189" i="3"/>
  <c r="P189" i="3"/>
  <c r="BI184" i="3"/>
  <c r="BH184" i="3"/>
  <c r="BG184" i="3"/>
  <c r="BF184" i="3"/>
  <c r="T184" i="3"/>
  <c r="R184" i="3"/>
  <c r="P184" i="3"/>
  <c r="BI179" i="3"/>
  <c r="BH179" i="3"/>
  <c r="BG179" i="3"/>
  <c r="BF179" i="3"/>
  <c r="T179" i="3"/>
  <c r="R179" i="3"/>
  <c r="P179" i="3"/>
  <c r="BI175" i="3"/>
  <c r="BH175" i="3"/>
  <c r="BG175" i="3"/>
  <c r="BF175" i="3"/>
  <c r="T175" i="3"/>
  <c r="R175" i="3"/>
  <c r="P175" i="3"/>
  <c r="BI170" i="3"/>
  <c r="BH170" i="3"/>
  <c r="BG170" i="3"/>
  <c r="BF170" i="3"/>
  <c r="T170" i="3"/>
  <c r="R170" i="3"/>
  <c r="P170" i="3"/>
  <c r="BI166" i="3"/>
  <c r="BH166" i="3"/>
  <c r="BG166" i="3"/>
  <c r="BF166" i="3"/>
  <c r="T166" i="3"/>
  <c r="R166" i="3"/>
  <c r="P166" i="3"/>
  <c r="BI162" i="3"/>
  <c r="BH162" i="3"/>
  <c r="BG162" i="3"/>
  <c r="BF162" i="3"/>
  <c r="T162" i="3"/>
  <c r="R162" i="3"/>
  <c r="P162" i="3"/>
  <c r="BI158" i="3"/>
  <c r="BH158" i="3"/>
  <c r="BG158" i="3"/>
  <c r="BF158" i="3"/>
  <c r="T158" i="3"/>
  <c r="R158" i="3"/>
  <c r="P158" i="3"/>
  <c r="BI154" i="3"/>
  <c r="BH154" i="3"/>
  <c r="BG154" i="3"/>
  <c r="BF154" i="3"/>
  <c r="T154" i="3"/>
  <c r="R154" i="3"/>
  <c r="P154" i="3"/>
  <c r="BI150" i="3"/>
  <c r="BH150" i="3"/>
  <c r="BG150" i="3"/>
  <c r="BF150" i="3"/>
  <c r="T150" i="3"/>
  <c r="R150" i="3"/>
  <c r="P150" i="3"/>
  <c r="BI147" i="3"/>
  <c r="BH147" i="3"/>
  <c r="BG147" i="3"/>
  <c r="BF147" i="3"/>
  <c r="T147" i="3"/>
  <c r="R147" i="3"/>
  <c r="P147" i="3"/>
  <c r="BI144" i="3"/>
  <c r="BH144" i="3"/>
  <c r="BG144" i="3"/>
  <c r="BF144" i="3"/>
  <c r="T144" i="3"/>
  <c r="R144" i="3"/>
  <c r="P144" i="3"/>
  <c r="BI142" i="3"/>
  <c r="BH142" i="3"/>
  <c r="BG142" i="3"/>
  <c r="BF142" i="3"/>
  <c r="T142" i="3"/>
  <c r="R142" i="3"/>
  <c r="P142" i="3"/>
  <c r="BI139" i="3"/>
  <c r="BH139" i="3"/>
  <c r="BG139" i="3"/>
  <c r="BF139" i="3"/>
  <c r="T139" i="3"/>
  <c r="R139" i="3"/>
  <c r="P139" i="3"/>
  <c r="BI134" i="3"/>
  <c r="BH134" i="3"/>
  <c r="BG134" i="3"/>
  <c r="BF134" i="3"/>
  <c r="T134" i="3"/>
  <c r="R134" i="3"/>
  <c r="P134" i="3"/>
  <c r="BI129" i="3"/>
  <c r="BH129" i="3"/>
  <c r="BG129" i="3"/>
  <c r="BF129" i="3"/>
  <c r="T129" i="3"/>
  <c r="R129" i="3"/>
  <c r="P129" i="3"/>
  <c r="BI124" i="3"/>
  <c r="BH124" i="3"/>
  <c r="BG124" i="3"/>
  <c r="BF124" i="3"/>
  <c r="T124" i="3"/>
  <c r="R124" i="3"/>
  <c r="P124" i="3"/>
  <c r="BI114" i="3"/>
  <c r="BH114" i="3"/>
  <c r="BG114" i="3"/>
  <c r="BF114" i="3"/>
  <c r="T114" i="3"/>
  <c r="R114" i="3"/>
  <c r="P114" i="3"/>
  <c r="BI105" i="3"/>
  <c r="BH105" i="3"/>
  <c r="BG105" i="3"/>
  <c r="BF105" i="3"/>
  <c r="T105" i="3"/>
  <c r="R105" i="3"/>
  <c r="P105" i="3"/>
  <c r="J99" i="3"/>
  <c r="J98" i="3"/>
  <c r="F98" i="3"/>
  <c r="F96" i="3"/>
  <c r="E94" i="3"/>
  <c r="J59" i="3"/>
  <c r="J58" i="3"/>
  <c r="F58" i="3"/>
  <c r="F56" i="3"/>
  <c r="E54" i="3"/>
  <c r="J20" i="3"/>
  <c r="E20" i="3"/>
  <c r="F99" i="3" s="1"/>
  <c r="J19" i="3"/>
  <c r="J14" i="3"/>
  <c r="J96" i="3"/>
  <c r="E7" i="3"/>
  <c r="E50" i="3"/>
  <c r="J37" i="2"/>
  <c r="J36" i="2"/>
  <c r="AY55" i="1" s="1"/>
  <c r="J35" i="2"/>
  <c r="AX55" i="1"/>
  <c r="BI161" i="2"/>
  <c r="BH161" i="2"/>
  <c r="BG161" i="2"/>
  <c r="BF161" i="2"/>
  <c r="T161" i="2"/>
  <c r="T160" i="2"/>
  <c r="R161" i="2"/>
  <c r="R160" i="2" s="1"/>
  <c r="P161" i="2"/>
  <c r="P160" i="2" s="1"/>
  <c r="BI156" i="2"/>
  <c r="BH156" i="2"/>
  <c r="BG156" i="2"/>
  <c r="BF156" i="2"/>
  <c r="T156" i="2"/>
  <c r="T155" i="2" s="1"/>
  <c r="T154" i="2" s="1"/>
  <c r="R156" i="2"/>
  <c r="R155" i="2"/>
  <c r="P156" i="2"/>
  <c r="P155" i="2"/>
  <c r="BI151" i="2"/>
  <c r="BH151" i="2"/>
  <c r="BG151" i="2"/>
  <c r="BF151" i="2"/>
  <c r="T151" i="2"/>
  <c r="R151" i="2"/>
  <c r="P151" i="2"/>
  <c r="BI148" i="2"/>
  <c r="BH148" i="2"/>
  <c r="BG148" i="2"/>
  <c r="BF148" i="2"/>
  <c r="T148" i="2"/>
  <c r="R148" i="2"/>
  <c r="P148" i="2"/>
  <c r="BI145" i="2"/>
  <c r="BH145" i="2"/>
  <c r="BG145" i="2"/>
  <c r="BF145" i="2"/>
  <c r="T145" i="2"/>
  <c r="R145" i="2"/>
  <c r="P145" i="2"/>
  <c r="BI142" i="2"/>
  <c r="BH142" i="2"/>
  <c r="BG142" i="2"/>
  <c r="BF142" i="2"/>
  <c r="T142" i="2"/>
  <c r="R142" i="2"/>
  <c r="P142" i="2"/>
  <c r="BI137" i="2"/>
  <c r="BH137" i="2"/>
  <c r="BG137" i="2"/>
  <c r="BF137" i="2"/>
  <c r="T137" i="2"/>
  <c r="R137" i="2"/>
  <c r="P137" i="2"/>
  <c r="BI132" i="2"/>
  <c r="BH132" i="2"/>
  <c r="BG132" i="2"/>
  <c r="BF132" i="2"/>
  <c r="T132" i="2"/>
  <c r="R132" i="2"/>
  <c r="P132" i="2"/>
  <c r="BI124" i="2"/>
  <c r="BH124" i="2"/>
  <c r="BG124" i="2"/>
  <c r="BF124" i="2"/>
  <c r="T124" i="2"/>
  <c r="R124" i="2"/>
  <c r="P124" i="2"/>
  <c r="BI120" i="2"/>
  <c r="BH120" i="2"/>
  <c r="BG120" i="2"/>
  <c r="BF120" i="2"/>
  <c r="T120" i="2"/>
  <c r="R120" i="2"/>
  <c r="P120" i="2"/>
  <c r="BI116" i="2"/>
  <c r="BH116" i="2"/>
  <c r="BG116" i="2"/>
  <c r="BF116" i="2"/>
  <c r="T116" i="2"/>
  <c r="R116" i="2"/>
  <c r="P116" i="2"/>
  <c r="BI111" i="2"/>
  <c r="BH111" i="2"/>
  <c r="BG111" i="2"/>
  <c r="BF111" i="2"/>
  <c r="T111" i="2"/>
  <c r="R111" i="2"/>
  <c r="P111" i="2"/>
  <c r="BI107" i="2"/>
  <c r="BH107" i="2"/>
  <c r="BG107" i="2"/>
  <c r="BF107" i="2"/>
  <c r="T107" i="2"/>
  <c r="R107" i="2"/>
  <c r="P107" i="2"/>
  <c r="BI99" i="2"/>
  <c r="BH99" i="2"/>
  <c r="F36" i="2" s="1"/>
  <c r="BG99" i="2"/>
  <c r="BF99" i="2"/>
  <c r="T99" i="2"/>
  <c r="T98" i="2"/>
  <c r="R99" i="2"/>
  <c r="R98" i="2"/>
  <c r="P99" i="2"/>
  <c r="P98" i="2" s="1"/>
  <c r="BI94" i="2"/>
  <c r="BH94" i="2"/>
  <c r="BG94" i="2"/>
  <c r="BF94" i="2"/>
  <c r="T94" i="2"/>
  <c r="R94" i="2"/>
  <c r="P94" i="2"/>
  <c r="BI90" i="2"/>
  <c r="BH90" i="2"/>
  <c r="BG90" i="2"/>
  <c r="BF90" i="2"/>
  <c r="F34" i="2" s="1"/>
  <c r="T90" i="2"/>
  <c r="R90" i="2"/>
  <c r="P90" i="2"/>
  <c r="J84" i="2"/>
  <c r="J83" i="2"/>
  <c r="F83" i="2"/>
  <c r="F81" i="2"/>
  <c r="E79" i="2"/>
  <c r="J55" i="2"/>
  <c r="J54" i="2"/>
  <c r="F54" i="2"/>
  <c r="F52" i="2"/>
  <c r="E50" i="2"/>
  <c r="J18" i="2"/>
  <c r="E18" i="2"/>
  <c r="F55" i="2"/>
  <c r="J17" i="2"/>
  <c r="J12" i="2"/>
  <c r="J52" i="2" s="1"/>
  <c r="E7" i="2"/>
  <c r="E77" i="2" s="1"/>
  <c r="L50" i="1"/>
  <c r="AM50" i="1"/>
  <c r="AM49" i="1"/>
  <c r="L49" i="1"/>
  <c r="AM47" i="1"/>
  <c r="L47" i="1"/>
  <c r="L45" i="1"/>
  <c r="L44" i="1"/>
  <c r="J124" i="2"/>
  <c r="BK213" i="3"/>
  <c r="BK154" i="3"/>
  <c r="BK213" i="4"/>
  <c r="J145" i="4"/>
  <c r="BK203" i="5"/>
  <c r="J277" i="5"/>
  <c r="BK257" i="5"/>
  <c r="BK135" i="5"/>
  <c r="BK247" i="5"/>
  <c r="J91" i="5"/>
  <c r="BK96" i="6"/>
  <c r="BK345" i="6"/>
  <c r="J314" i="6"/>
  <c r="J377" i="6"/>
  <c r="BK263" i="7"/>
  <c r="J251" i="7"/>
  <c r="J168" i="7"/>
  <c r="J84" i="8"/>
  <c r="J286" i="3"/>
  <c r="BK142" i="3"/>
  <c r="BK175" i="3"/>
  <c r="BK316" i="3"/>
  <c r="J100" i="4"/>
  <c r="J132" i="5"/>
  <c r="J135" i="5"/>
  <c r="J210" i="5"/>
  <c r="J299" i="5"/>
  <c r="J375" i="6"/>
  <c r="J292" i="6"/>
  <c r="BK247" i="6"/>
  <c r="BK109" i="6"/>
  <c r="J298" i="6"/>
  <c r="J245" i="7"/>
  <c r="BK276" i="7"/>
  <c r="J100" i="8"/>
  <c r="BK148" i="2"/>
  <c r="BK179" i="3"/>
  <c r="J215" i="3"/>
  <c r="J329" i="3"/>
  <c r="BK100" i="4"/>
  <c r="J175" i="4"/>
  <c r="BK294" i="5"/>
  <c r="J101" i="5"/>
  <c r="J286" i="5"/>
  <c r="BK93" i="5"/>
  <c r="J115" i="5"/>
  <c r="J357" i="6"/>
  <c r="J275" i="6"/>
  <c r="BK290" i="6"/>
  <c r="BK209" i="6"/>
  <c r="BK98" i="6"/>
  <c r="BK179" i="7"/>
  <c r="BK229" i="7"/>
  <c r="J265" i="7"/>
  <c r="BK111" i="7"/>
  <c r="J120" i="2"/>
  <c r="BK307" i="3"/>
  <c r="BK338" i="3"/>
  <c r="BK269" i="3"/>
  <c r="J124" i="3"/>
  <c r="BK170" i="4"/>
  <c r="J114" i="4"/>
  <c r="BK144" i="5"/>
  <c r="BK208" i="5"/>
  <c r="BK97" i="5"/>
  <c r="BK281" i="5"/>
  <c r="J123" i="5"/>
  <c r="BK273" i="5"/>
  <c r="BK323" i="6"/>
  <c r="BK393" i="6"/>
  <c r="J256" i="6"/>
  <c r="J306" i="6"/>
  <c r="BK326" i="6"/>
  <c r="BK347" i="6"/>
  <c r="J156" i="7"/>
  <c r="BK154" i="7"/>
  <c r="J278" i="7"/>
  <c r="BK227" i="7"/>
  <c r="BK162" i="7"/>
  <c r="J111" i="7"/>
  <c r="J280" i="7"/>
  <c r="J172" i="7"/>
  <c r="J101" i="7"/>
  <c r="BK231" i="7"/>
  <c r="J95" i="7"/>
  <c r="J121" i="7"/>
  <c r="BK255" i="7"/>
  <c r="BK87" i="7"/>
  <c r="BK156" i="2"/>
  <c r="BK222" i="3"/>
  <c r="J154" i="3"/>
  <c r="J166" i="3"/>
  <c r="BK199" i="3"/>
  <c r="J126" i="4"/>
  <c r="J138" i="4"/>
  <c r="J205" i="5"/>
  <c r="BK226" i="5"/>
  <c r="BK245" i="5"/>
  <c r="BK249" i="5"/>
  <c r="BK291" i="5"/>
  <c r="J273" i="5"/>
  <c r="BK216" i="5"/>
  <c r="J105" i="5"/>
  <c r="BK365" i="6"/>
  <c r="BK320" i="6"/>
  <c r="BK363" i="6"/>
  <c r="J393" i="6"/>
  <c r="BK175" i="6"/>
  <c r="J151" i="6"/>
  <c r="J99" i="7"/>
  <c r="BK146" i="7"/>
  <c r="J276" i="7"/>
  <c r="J229" i="7"/>
  <c r="BK160" i="7"/>
  <c r="BK113" i="7"/>
  <c r="J87" i="7"/>
  <c r="J181" i="7"/>
  <c r="BK109" i="7"/>
  <c r="BK192" i="7"/>
  <c r="BK107" i="7"/>
  <c r="BK181" i="7"/>
  <c r="BK111" i="2"/>
  <c r="BK91" i="6"/>
  <c r="J221" i="6"/>
  <c r="J286" i="6"/>
  <c r="J178" i="6"/>
  <c r="J175" i="6"/>
  <c r="J231" i="7"/>
  <c r="J212" i="7"/>
  <c r="J88" i="8"/>
  <c r="J313" i="3"/>
  <c r="J144" i="3"/>
  <c r="BK114" i="3"/>
  <c r="J222" i="4"/>
  <c r="BK152" i="5"/>
  <c r="BK205" i="5"/>
  <c r="J255" i="5"/>
  <c r="J245" i="5"/>
  <c r="BK113" i="5"/>
  <c r="J206" i="6"/>
  <c r="J361" i="6"/>
  <c r="BK317" i="6"/>
  <c r="J109" i="6"/>
  <c r="BK134" i="7"/>
  <c r="BK235" i="7"/>
  <c r="J147" i="3"/>
  <c r="J220" i="3"/>
  <c r="J208" i="3"/>
  <c r="BK196" i="4"/>
  <c r="BK154" i="5"/>
  <c r="BK117" i="5"/>
  <c r="J291" i="5"/>
  <c r="J126" i="5"/>
  <c r="BK148" i="5"/>
  <c r="BK222" i="5"/>
  <c r="J311" i="6"/>
  <c r="J185" i="6"/>
  <c r="J117" i="6"/>
  <c r="J326" i="6"/>
  <c r="BK253" i="6"/>
  <c r="BK249" i="7"/>
  <c r="BK251" i="7"/>
  <c r="J102" i="8"/>
  <c r="BK132" i="2"/>
  <c r="J240" i="3"/>
  <c r="J303" i="3"/>
  <c r="BK189" i="4"/>
  <c r="J216" i="4"/>
  <c r="BK234" i="5"/>
  <c r="J232" i="5"/>
  <c r="BK265" i="5"/>
  <c r="J137" i="5"/>
  <c r="BK304" i="6"/>
  <c r="BK178" i="6"/>
  <c r="J224" i="6"/>
  <c r="BK198" i="6"/>
  <c r="BK349" i="6"/>
  <c r="BK253" i="7"/>
  <c r="BK223" i="7"/>
  <c r="BK188" i="7"/>
  <c r="BK98" i="8"/>
  <c r="J111" i="2"/>
  <c r="J194" i="3"/>
  <c r="J114" i="3"/>
  <c r="BK230" i="3"/>
  <c r="J178" i="4"/>
  <c r="BK193" i="5"/>
  <c r="J249" i="5"/>
  <c r="J150" i="5"/>
  <c r="BK238" i="5"/>
  <c r="J304" i="5"/>
  <c r="J335" i="6"/>
  <c r="BK112" i="6"/>
  <c r="J196" i="6"/>
  <c r="J126" i="6"/>
  <c r="BK271" i="6"/>
  <c r="BK343" i="6"/>
  <c r="BK237" i="7"/>
  <c r="J208" i="7"/>
  <c r="J198" i="7"/>
  <c r="J90" i="8"/>
  <c r="J90" i="2"/>
  <c r="BK259" i="3"/>
  <c r="BK263" i="3"/>
  <c r="J199" i="3"/>
  <c r="BK215" i="3"/>
  <c r="J105" i="4"/>
  <c r="BK192" i="4"/>
  <c r="J310" i="5"/>
  <c r="BK109" i="5"/>
  <c r="J173" i="5"/>
  <c r="J130" i="5"/>
  <c r="BK189" i="5"/>
  <c r="BK187" i="5"/>
  <c r="J197" i="5"/>
  <c r="BK238" i="6"/>
  <c r="J189" i="6"/>
  <c r="J253" i="6"/>
  <c r="BK277" i="6"/>
  <c r="BK296" i="6"/>
  <c r="J227" i="7"/>
  <c r="J233" i="7"/>
  <c r="J127" i="7"/>
  <c r="BK245" i="7"/>
  <c r="BK183" i="7"/>
  <c r="BK117" i="7"/>
  <c r="BK220" i="7"/>
  <c r="BK142" i="7"/>
  <c r="J91" i="7"/>
  <c r="J148" i="7"/>
  <c r="J179" i="7"/>
  <c r="J164" i="7"/>
  <c r="J158" i="7"/>
  <c r="BK96" i="8"/>
  <c r="BK142" i="2"/>
  <c r="BK277" i="3"/>
  <c r="J179" i="3"/>
  <c r="J273" i="3"/>
  <c r="BK251" i="3"/>
  <c r="BK216" i="4"/>
  <c r="BK178" i="4"/>
  <c r="J113" i="5"/>
  <c r="J283" i="5"/>
  <c r="BK271" i="5"/>
  <c r="BK224" i="5"/>
  <c r="BK171" i="5"/>
  <c r="J111" i="5"/>
  <c r="BK377" i="6"/>
  <c r="J273" i="6"/>
  <c r="BK258" i="6"/>
  <c r="BK183" i="6"/>
  <c r="J331" i="6"/>
  <c r="J349" i="6"/>
  <c r="J257" i="7"/>
  <c r="BK268" i="7"/>
  <c r="BK172" i="7"/>
  <c r="BK93" i="7"/>
  <c r="BK270" i="7"/>
  <c r="J218" i="7"/>
  <c r="BK152" i="7"/>
  <c r="BK97" i="7"/>
  <c r="BK202" i="7"/>
  <c r="J146" i="7"/>
  <c r="BK99" i="7"/>
  <c r="J210" i="7"/>
  <c r="J123" i="7"/>
  <c r="BK210" i="7"/>
  <c r="J109" i="7"/>
  <c r="BK145" i="2"/>
  <c r="J283" i="3"/>
  <c r="BK204" i="3"/>
  <c r="BK237" i="3"/>
  <c r="BK310" i="3"/>
  <c r="J134" i="3"/>
  <c r="J184" i="3"/>
  <c r="J118" i="4"/>
  <c r="BK126" i="4"/>
  <c r="BK109" i="4"/>
  <c r="BK123" i="5"/>
  <c r="J240" i="5"/>
  <c r="J128" i="5"/>
  <c r="BK255" i="5"/>
  <c r="J183" i="5"/>
  <c r="J267" i="5"/>
  <c r="BK156" i="5"/>
  <c r="BK191" i="5"/>
  <c r="J119" i="5"/>
  <c r="J201" i="5"/>
  <c r="J275" i="5"/>
  <c r="BK228" i="5"/>
  <c r="BK164" i="5"/>
  <c r="BK253" i="5"/>
  <c r="J367" i="6"/>
  <c r="BK302" i="6"/>
  <c r="BK123" i="6"/>
  <c r="J112" i="6"/>
  <c r="J114" i="6"/>
  <c r="BK357" i="6"/>
  <c r="BK272" i="7"/>
  <c r="J115" i="7"/>
  <c r="BK92" i="8"/>
  <c r="J267" i="3"/>
  <c r="J277" i="3"/>
  <c r="BK144" i="3"/>
  <c r="J158" i="3"/>
  <c r="BK185" i="4"/>
  <c r="J152" i="5"/>
  <c r="J89" i="5"/>
  <c r="J208" i="5"/>
  <c r="J296" i="5"/>
  <c r="BK286" i="6"/>
  <c r="BK126" i="6"/>
  <c r="BK273" i="6"/>
  <c r="BK189" i="6"/>
  <c r="BK218" i="7"/>
  <c r="BK82" i="8"/>
  <c r="J307" i="3"/>
  <c r="BK292" i="3"/>
  <c r="J259" i="3"/>
  <c r="BK118" i="4"/>
  <c r="J200" i="4"/>
  <c r="BK121" i="5"/>
  <c r="BK299" i="5"/>
  <c r="J236" i="5"/>
  <c r="J242" i="5"/>
  <c r="BK126" i="5"/>
  <c r="J369" i="6"/>
  <c r="J104" i="6"/>
  <c r="J227" i="6"/>
  <c r="J263" i="6"/>
  <c r="BK163" i="6"/>
  <c r="BK125" i="7"/>
  <c r="J270" i="7"/>
  <c r="J86" i="8"/>
  <c r="J148" i="2"/>
  <c r="J338" i="3"/>
  <c r="BK105" i="3"/>
  <c r="J150" i="3"/>
  <c r="J156" i="4"/>
  <c r="BK220" i="5"/>
  <c r="J146" i="5"/>
  <c r="BK199" i="5"/>
  <c r="BK181" i="5"/>
  <c r="J164" i="5"/>
  <c r="J95" i="5"/>
  <c r="BK167" i="6"/>
  <c r="J339" i="6"/>
  <c r="BK117" i="6"/>
  <c r="J261" i="6"/>
  <c r="J160" i="6"/>
  <c r="BK278" i="7"/>
  <c r="BK233" i="7"/>
  <c r="BK94" i="2"/>
  <c r="BK299" i="3"/>
  <c r="BK227" i="3"/>
  <c r="J170" i="3"/>
  <c r="BK200" i="4"/>
  <c r="J196" i="4"/>
  <c r="BK150" i="5"/>
  <c r="J257" i="5"/>
  <c r="BK197" i="5"/>
  <c r="J281" i="5"/>
  <c r="J230" i="5"/>
  <c r="J212" i="6"/>
  <c r="BK196" i="6"/>
  <c r="J250" i="6"/>
  <c r="J123" i="6"/>
  <c r="J232" i="6"/>
  <c r="J274" i="7"/>
  <c r="J125" i="7"/>
  <c r="J166" i="7"/>
  <c r="BK100" i="8"/>
  <c r="BK124" i="2"/>
  <c r="BK134" i="3"/>
  <c r="BK243" i="3"/>
  <c r="BK280" i="3"/>
  <c r="BK204" i="4"/>
  <c r="J224" i="4"/>
  <c r="BK169" i="5"/>
  <c r="J289" i="5"/>
  <c r="J253" i="5"/>
  <c r="J222" i="5"/>
  <c r="BK242" i="5"/>
  <c r="J141" i="5"/>
  <c r="J363" i="6"/>
  <c r="J300" i="6"/>
  <c r="BK94" i="6"/>
  <c r="BK215" i="6"/>
  <c r="BK308" i="6"/>
  <c r="J263" i="7"/>
  <c r="J103" i="7"/>
  <c r="J235" i="7"/>
  <c r="BK150" i="7"/>
  <c r="J93" i="7"/>
  <c r="BK212" i="7"/>
  <c r="BK115" i="7"/>
  <c r="J255" i="7"/>
  <c r="J162" i="7"/>
  <c r="BK91" i="7"/>
  <c r="J97" i="7"/>
  <c r="BK239" i="7"/>
  <c r="BK94" i="8"/>
  <c r="BK99" i="2"/>
  <c r="J323" i="3"/>
  <c r="BK273" i="3"/>
  <c r="BK166" i="3"/>
  <c r="BK145" i="4"/>
  <c r="J95" i="4"/>
  <c r="J162" i="5"/>
  <c r="BK103" i="5"/>
  <c r="J158" i="5"/>
  <c r="J139" i="5"/>
  <c r="J314" i="5"/>
  <c r="J228" i="5"/>
  <c r="BK193" i="6"/>
  <c r="J191" i="6"/>
  <c r="J337" i="6"/>
  <c r="J183" i="6"/>
  <c r="J247" i="6"/>
  <c r="J238" i="6"/>
  <c r="BK166" i="7"/>
  <c r="J186" i="7"/>
  <c r="J113" i="7"/>
  <c r="J247" i="7"/>
  <c r="BK174" i="7"/>
  <c r="BK121" i="7"/>
  <c r="J239" i="7"/>
  <c r="J188" i="7"/>
  <c r="J138" i="7"/>
  <c r="J243" i="7"/>
  <c r="BK101" i="7"/>
  <c r="BK168" i="7"/>
  <c r="J156" i="2"/>
  <c r="J105" i="3"/>
  <c r="J299" i="3"/>
  <c r="BK147" i="3"/>
  <c r="BK232" i="3"/>
  <c r="J296" i="3"/>
  <c r="J213" i="4"/>
  <c r="J133" i="4"/>
  <c r="BK165" i="4"/>
  <c r="BK283" i="5"/>
  <c r="J189" i="5"/>
  <c r="J306" i="5"/>
  <c r="J212" i="5"/>
  <c r="BK119" i="5"/>
  <c r="J203" i="5"/>
  <c r="BK111" i="5"/>
  <c r="BK275" i="5"/>
  <c r="BK302" i="5"/>
  <c r="BK105" i="5"/>
  <c r="BK387" i="6"/>
  <c r="J288" i="6"/>
  <c r="J294" i="6"/>
  <c r="J94" i="6"/>
  <c r="J235" i="6"/>
  <c r="J244" i="6"/>
  <c r="BK200" i="7"/>
  <c r="BK84" i="8"/>
  <c r="J151" i="2"/>
  <c r="J139" i="3"/>
  <c r="BK170" i="3"/>
  <c r="J263" i="3"/>
  <c r="J159" i="4"/>
  <c r="J279" i="5"/>
  <c r="J187" i="5"/>
  <c r="BK304" i="5"/>
  <c r="BK381" i="6"/>
  <c r="J383" i="6"/>
  <c r="BK212" i="6"/>
  <c r="J102" i="6"/>
  <c r="BK314" i="6"/>
  <c r="BK95" i="7"/>
  <c r="J259" i="7"/>
  <c r="J82" i="8"/>
  <c r="J206" i="3"/>
  <c r="J319" i="3"/>
  <c r="BK313" i="3"/>
  <c r="J292" i="3"/>
  <c r="J185" i="4"/>
  <c r="J219" i="4"/>
  <c r="BK173" i="5"/>
  <c r="J224" i="5"/>
  <c r="BK162" i="5"/>
  <c r="J175" i="5"/>
  <c r="BK261" i="5"/>
  <c r="J308" i="5"/>
  <c r="J218" i="6"/>
  <c r="J304" i="6"/>
  <c r="BK107" i="6"/>
  <c r="J371" i="6"/>
  <c r="J91" i="6"/>
  <c r="BK329" i="6"/>
  <c r="BK196" i="7"/>
  <c r="J220" i="7"/>
  <c r="BK104" i="8"/>
  <c r="BK161" i="2"/>
  <c r="BK319" i="3"/>
  <c r="J222" i="3"/>
  <c r="J237" i="3"/>
  <c r="J192" i="4"/>
  <c r="BK222" i="4"/>
  <c r="BK289" i="5"/>
  <c r="BK267" i="5"/>
  <c r="BK308" i="5"/>
  <c r="BK269" i="5"/>
  <c r="J193" i="5"/>
  <c r="BK385" i="6"/>
  <c r="BK294" i="6"/>
  <c r="J355" i="6"/>
  <c r="BK275" i="6"/>
  <c r="J317" i="6"/>
  <c r="J192" i="7"/>
  <c r="BK170" i="7"/>
  <c r="J152" i="7"/>
  <c r="BK120" i="2"/>
  <c r="J246" i="3"/>
  <c r="BK246" i="3"/>
  <c r="BK139" i="3"/>
  <c r="J243" i="3"/>
  <c r="BK175" i="4"/>
  <c r="J122" i="4"/>
  <c r="BK212" i="5"/>
  <c r="BK214" i="5"/>
  <c r="J199" i="5"/>
  <c r="J156" i="5"/>
  <c r="BK185" i="5"/>
  <c r="BK132" i="5"/>
  <c r="J373" i="6"/>
  <c r="J379" i="6"/>
  <c r="J365" i="6"/>
  <c r="J359" i="6"/>
  <c r="J329" i="6"/>
  <c r="BK306" i="6"/>
  <c r="BK138" i="7"/>
  <c r="J174" i="7"/>
  <c r="J237" i="7"/>
  <c r="BK90" i="8"/>
  <c r="BK151" i="2"/>
  <c r="J204" i="3"/>
  <c r="J142" i="3"/>
  <c r="J129" i="3"/>
  <c r="BK225" i="3"/>
  <c r="J189" i="4"/>
  <c r="BK138" i="4"/>
  <c r="BK251" i="5"/>
  <c r="J238" i="5"/>
  <c r="BK166" i="5"/>
  <c r="J109" i="5"/>
  <c r="J294" i="5"/>
  <c r="BK236" i="5"/>
  <c r="BK244" i="6"/>
  <c r="J308" i="6"/>
  <c r="J193" i="6"/>
  <c r="BK369" i="6"/>
  <c r="J389" i="6"/>
  <c r="J215" i="6"/>
  <c r="BK204" i="7"/>
  <c r="BK274" i="7"/>
  <c r="J223" i="7"/>
  <c r="BK127" i="7"/>
  <c r="J105" i="7"/>
  <c r="J196" i="7"/>
  <c r="J202" i="7"/>
  <c r="J130" i="7"/>
  <c r="J204" i="7"/>
  <c r="J92" i="8"/>
  <c r="J116" i="2"/>
  <c r="J189" i="3"/>
  <c r="BK323" i="3"/>
  <c r="BK326" i="3"/>
  <c r="J326" i="3"/>
  <c r="J165" i="4"/>
  <c r="BK230" i="5"/>
  <c r="BK130" i="5"/>
  <c r="BK128" i="5"/>
  <c r="J103" i="5"/>
  <c r="BK259" i="5"/>
  <c r="J265" i="5"/>
  <c r="J351" i="6"/>
  <c r="J98" i="6"/>
  <c r="BK206" i="6"/>
  <c r="BK300" i="6"/>
  <c r="J296" i="6"/>
  <c r="BK311" i="6"/>
  <c r="BK208" i="7"/>
  <c r="J241" i="7"/>
  <c r="J136" i="7"/>
  <c r="J261" i="7"/>
  <c r="J200" i="7"/>
  <c r="BK140" i="7"/>
  <c r="J216" i="7"/>
  <c r="J170" i="7"/>
  <c r="J89" i="7"/>
  <c r="BK198" i="7"/>
  <c r="BK216" i="7"/>
  <c r="BK123" i="7"/>
  <c r="J343" i="6"/>
  <c r="BK224" i="6"/>
  <c r="J320" i="6"/>
  <c r="BK206" i="7"/>
  <c r="BK243" i="7"/>
  <c r="J99" i="2"/>
  <c r="BK206" i="3"/>
  <c r="BK208" i="3"/>
  <c r="BK286" i="3"/>
  <c r="J170" i="4"/>
  <c r="BK232" i="5"/>
  <c r="J261" i="5"/>
  <c r="BK91" i="5"/>
  <c r="BK312" i="5"/>
  <c r="J247" i="5"/>
  <c r="BK256" i="6"/>
  <c r="BK331" i="6"/>
  <c r="J209" i="6"/>
  <c r="BK361" i="6"/>
  <c r="BK144" i="7"/>
  <c r="J249" i="7"/>
  <c r="J98" i="8"/>
  <c r="BK194" i="3"/>
  <c r="BK279" i="5"/>
  <c r="J290" i="6"/>
  <c r="BK114" i="6"/>
  <c r="BK89" i="7"/>
  <c r="BK214" i="7"/>
  <c r="BK158" i="7"/>
  <c r="J119" i="7"/>
  <c r="J145" i="2"/>
  <c r="BK289" i="3"/>
  <c r="BK224" i="4"/>
  <c r="BK263" i="5"/>
  <c r="J302" i="5"/>
  <c r="BK359" i="6"/>
  <c r="BK104" i="6"/>
  <c r="J183" i="7"/>
  <c r="J225" i="7"/>
  <c r="J107" i="7"/>
  <c r="BK130" i="7"/>
  <c r="J154" i="7"/>
  <c r="J142" i="2"/>
  <c r="BK189" i="3"/>
  <c r="BK184" i="3"/>
  <c r="J204" i="4"/>
  <c r="BK209" i="4"/>
  <c r="J263" i="5"/>
  <c r="J312" i="5"/>
  <c r="BK286" i="5"/>
  <c r="BK139" i="5"/>
  <c r="BK339" i="6"/>
  <c r="J198" i="6"/>
  <c r="J381" i="6"/>
  <c r="BK170" i="6"/>
  <c r="BK379" i="6"/>
  <c r="J302" i="6"/>
  <c r="J160" i="7"/>
  <c r="BK190" i="7"/>
  <c r="J177" i="7"/>
  <c r="BK137" i="2"/>
  <c r="BK283" i="3"/>
  <c r="J232" i="3"/>
  <c r="BK95" i="4"/>
  <c r="BK122" i="4"/>
  <c r="J216" i="5"/>
  <c r="BK146" i="5"/>
  <c r="BK141" i="5"/>
  <c r="J144" i="5"/>
  <c r="BK180" i="6"/>
  <c r="BK288" i="6"/>
  <c r="BK355" i="6"/>
  <c r="BK156" i="6"/>
  <c r="J190" i="7"/>
  <c r="BK261" i="7"/>
  <c r="BK164" i="7"/>
  <c r="J99" i="5"/>
  <c r="BK183" i="5"/>
  <c r="BK160" i="5"/>
  <c r="BK337" i="6"/>
  <c r="BK250" i="6"/>
  <c r="J96" i="6"/>
  <c r="BK185" i="6"/>
  <c r="J323" i="6"/>
  <c r="BK177" i="7"/>
  <c r="J142" i="7"/>
  <c r="J96" i="8"/>
  <c r="J137" i="2"/>
  <c r="J269" i="3"/>
  <c r="J316" i="3"/>
  <c r="BK162" i="3"/>
  <c r="BK235" i="3"/>
  <c r="BK219" i="4"/>
  <c r="BK175" i="5"/>
  <c r="BK95" i="5"/>
  <c r="J148" i="5"/>
  <c r="J93" i="5"/>
  <c r="BK277" i="5"/>
  <c r="BK296" i="5"/>
  <c r="BK227" i="6"/>
  <c r="BK221" i="6"/>
  <c r="BK160" i="6"/>
  <c r="J333" i="6"/>
  <c r="J100" i="6"/>
  <c r="BK298" i="6"/>
  <c r="BK371" i="6"/>
  <c r="BK103" i="7"/>
  <c r="J253" i="7"/>
  <c r="J104" i="8"/>
  <c r="BK90" i="2"/>
  <c r="BK124" i="3"/>
  <c r="J334" i="3"/>
  <c r="BK256" i="3"/>
  <c r="BK159" i="4"/>
  <c r="J226" i="5"/>
  <c r="BK306" i="5"/>
  <c r="J107" i="5"/>
  <c r="J97" i="5"/>
  <c r="BK240" i="5"/>
  <c r="J181" i="5"/>
  <c r="BK383" i="6"/>
  <c r="BK151" i="6"/>
  <c r="BK292" i="6"/>
  <c r="BK375" i="6"/>
  <c r="J385" i="6"/>
  <c r="BK100" i="6"/>
  <c r="BK257" i="7"/>
  <c r="BK247" i="7"/>
  <c r="BK88" i="8"/>
  <c r="J132" i="2"/>
  <c r="J310" i="3"/>
  <c r="BK158" i="3"/>
  <c r="BK334" i="3"/>
  <c r="J109" i="4"/>
  <c r="J214" i="5"/>
  <c r="J154" i="5"/>
  <c r="J220" i="5"/>
  <c r="J166" i="5"/>
  <c r="BK89" i="5"/>
  <c r="J107" i="6"/>
  <c r="BK373" i="6"/>
  <c r="J163" i="6"/>
  <c r="J167" i="6"/>
  <c r="J272" i="7"/>
  <c r="J144" i="7"/>
  <c r="J268" i="7"/>
  <c r="BK156" i="7"/>
  <c r="BK280" i="7"/>
  <c r="BK186" i="7"/>
  <c r="BK105" i="7"/>
  <c r="J194" i="7"/>
  <c r="J206" i="7"/>
  <c r="J117" i="7"/>
  <c r="J107" i="2"/>
  <c r="J289" i="3"/>
  <c r="J235" i="3"/>
  <c r="J230" i="3"/>
  <c r="BK150" i="3"/>
  <c r="BK105" i="4"/>
  <c r="J185" i="5"/>
  <c r="J191" i="5"/>
  <c r="J117" i="5"/>
  <c r="BK107" i="5"/>
  <c r="J177" i="5"/>
  <c r="BK391" i="6"/>
  <c r="BK102" i="6"/>
  <c r="J269" i="6"/>
  <c r="J387" i="6"/>
  <c r="BK210" i="5"/>
  <c r="BK232" i="6"/>
  <c r="J258" i="6"/>
  <c r="J345" i="6"/>
  <c r="J391" i="6"/>
  <c r="BK265" i="7"/>
  <c r="J150" i="7"/>
  <c r="BK116" i="2"/>
  <c r="J162" i="3"/>
  <c r="BK240" i="3"/>
  <c r="BK114" i="4"/>
  <c r="BK115" i="5"/>
  <c r="BK158" i="5"/>
  <c r="BK179" i="5"/>
  <c r="BK218" i="5"/>
  <c r="J353" i="6"/>
  <c r="J170" i="6"/>
  <c r="J279" i="6"/>
  <c r="BK218" i="6"/>
  <c r="BK241" i="7"/>
  <c r="BK119" i="7"/>
  <c r="BK194" i="7"/>
  <c r="BK102" i="8"/>
  <c r="BK279" i="6"/>
  <c r="J134" i="7"/>
  <c r="BK86" i="8"/>
  <c r="BK107" i="2"/>
  <c r="J251" i="3"/>
  <c r="BK267" i="3"/>
  <c r="J225" i="3"/>
  <c r="BK151" i="4"/>
  <c r="J195" i="5"/>
  <c r="BK101" i="5"/>
  <c r="J251" i="5"/>
  <c r="J121" i="5"/>
  <c r="BK195" i="5"/>
  <c r="BK333" i="6"/>
  <c r="BK367" i="6"/>
  <c r="BK235" i="6"/>
  <c r="BK353" i="6"/>
  <c r="J277" i="6"/>
  <c r="BK259" i="7"/>
  <c r="J140" i="7"/>
  <c r="BK136" i="7"/>
  <c r="AS56" i="1"/>
  <c r="BK129" i="3"/>
  <c r="J213" i="3"/>
  <c r="J209" i="4"/>
  <c r="J234" i="5"/>
  <c r="J218" i="5"/>
  <c r="BK177" i="5"/>
  <c r="BK310" i="5"/>
  <c r="BK314" i="5"/>
  <c r="J271" i="5"/>
  <c r="J341" i="6"/>
  <c r="BK269" i="6"/>
  <c r="BK351" i="6"/>
  <c r="BK191" i="6"/>
  <c r="BK263" i="6"/>
  <c r="J214" i="7"/>
  <c r="BK225" i="7"/>
  <c r="BK148" i="7"/>
  <c r="J94" i="2"/>
  <c r="BK303" i="3"/>
  <c r="J227" i="3"/>
  <c r="J256" i="3"/>
  <c r="BK220" i="3"/>
  <c r="BK133" i="4"/>
  <c r="BK156" i="4"/>
  <c r="BK201" i="5"/>
  <c r="J171" i="5"/>
  <c r="BK137" i="5"/>
  <c r="J259" i="5"/>
  <c r="J347" i="6"/>
  <c r="BK389" i="6"/>
  <c r="J180" i="6"/>
  <c r="BK341" i="6"/>
  <c r="BK132" i="7"/>
  <c r="J132" i="7"/>
  <c r="J94" i="8"/>
  <c r="J161" i="2"/>
  <c r="BK296" i="3"/>
  <c r="J280" i="3"/>
  <c r="BK329" i="3"/>
  <c r="J175" i="3"/>
  <c r="J151" i="4"/>
  <c r="J160" i="5"/>
  <c r="J179" i="5"/>
  <c r="BK99" i="5"/>
  <c r="J169" i="5"/>
  <c r="J269" i="5"/>
  <c r="J271" i="6"/>
  <c r="BK335" i="6"/>
  <c r="BK261" i="6"/>
  <c r="J156" i="6"/>
  <c r="P154" i="2" l="1"/>
  <c r="R154" i="2"/>
  <c r="R141" i="2"/>
  <c r="BK104" i="3"/>
  <c r="J104" i="3"/>
  <c r="J65" i="3"/>
  <c r="T138" i="3"/>
  <c r="P272" i="3"/>
  <c r="R333" i="3"/>
  <c r="R332" i="3"/>
  <c r="P94" i="4"/>
  <c r="BK184" i="4"/>
  <c r="J184" i="4" s="1"/>
  <c r="J67" i="4" s="1"/>
  <c r="T208" i="4"/>
  <c r="T207" i="4" s="1"/>
  <c r="T88" i="5"/>
  <c r="T125" i="5"/>
  <c r="R134" i="5"/>
  <c r="P207" i="5"/>
  <c r="BK285" i="5"/>
  <c r="J285" i="5"/>
  <c r="J66" i="5"/>
  <c r="R285" i="5"/>
  <c r="P90" i="6"/>
  <c r="R116" i="6"/>
  <c r="BK155" i="6"/>
  <c r="J155" i="6" s="1"/>
  <c r="J65" i="6" s="1"/>
  <c r="R155" i="6"/>
  <c r="R154" i="6" s="1"/>
  <c r="T328" i="6"/>
  <c r="T89" i="2"/>
  <c r="BK141" i="2"/>
  <c r="J141" i="2"/>
  <c r="J64" i="2" s="1"/>
  <c r="R104" i="3"/>
  <c r="BK138" i="3"/>
  <c r="J138" i="3"/>
  <c r="J67" i="3" s="1"/>
  <c r="R138" i="3"/>
  <c r="P174" i="3"/>
  <c r="T174" i="3"/>
  <c r="P242" i="3"/>
  <c r="BK255" i="3"/>
  <c r="J255" i="3"/>
  <c r="J74" i="3"/>
  <c r="T272" i="3"/>
  <c r="P322" i="3"/>
  <c r="BK137" i="4"/>
  <c r="J137" i="4" s="1"/>
  <c r="J66" i="4" s="1"/>
  <c r="R184" i="4"/>
  <c r="BK134" i="5"/>
  <c r="J134" i="5"/>
  <c r="J62" i="5"/>
  <c r="T134" i="5"/>
  <c r="BK244" i="5"/>
  <c r="J244" i="5"/>
  <c r="J65" i="5" s="1"/>
  <c r="BK301" i="5"/>
  <c r="J301" i="5" s="1"/>
  <c r="J67" i="5" s="1"/>
  <c r="BK90" i="6"/>
  <c r="P174" i="6"/>
  <c r="BK86" i="7"/>
  <c r="BK129" i="7"/>
  <c r="J129" i="7"/>
  <c r="J61" i="7" s="1"/>
  <c r="BK176" i="7"/>
  <c r="J176" i="7"/>
  <c r="J62" i="7" s="1"/>
  <c r="R176" i="7"/>
  <c r="T185" i="7"/>
  <c r="R267" i="7"/>
  <c r="P89" i="2"/>
  <c r="R106" i="2"/>
  <c r="T104" i="3"/>
  <c r="T149" i="3"/>
  <c r="T198" i="3"/>
  <c r="P255" i="3"/>
  <c r="R272" i="3"/>
  <c r="R254" i="3" s="1"/>
  <c r="BK322" i="3"/>
  <c r="J322" i="3" s="1"/>
  <c r="J78" i="3" s="1"/>
  <c r="BK333" i="3"/>
  <c r="J333" i="3" s="1"/>
  <c r="J80" i="3" s="1"/>
  <c r="T94" i="4"/>
  <c r="T184" i="4"/>
  <c r="P185" i="7"/>
  <c r="T106" i="2"/>
  <c r="P123" i="3"/>
  <c r="BK149" i="3"/>
  <c r="J149" i="3"/>
  <c r="J68" i="3" s="1"/>
  <c r="R198" i="3"/>
  <c r="BK266" i="3"/>
  <c r="J266" i="3" s="1"/>
  <c r="J75" i="3" s="1"/>
  <c r="P266" i="3"/>
  <c r="BK302" i="3"/>
  <c r="J302" i="3"/>
  <c r="J77" i="3"/>
  <c r="R322" i="3"/>
  <c r="R88" i="5"/>
  <c r="R125" i="5"/>
  <c r="T168" i="5"/>
  <c r="R207" i="5"/>
  <c r="R301" i="5"/>
  <c r="T90" i="6"/>
  <c r="T116" i="6"/>
  <c r="T155" i="6"/>
  <c r="T154" i="6"/>
  <c r="P328" i="6"/>
  <c r="T222" i="7"/>
  <c r="R94" i="4"/>
  <c r="P184" i="4"/>
  <c r="P134" i="5"/>
  <c r="BK207" i="5"/>
  <c r="J207" i="5" s="1"/>
  <c r="J64" i="5" s="1"/>
  <c r="T207" i="5"/>
  <c r="P301" i="5"/>
  <c r="R90" i="6"/>
  <c r="R89" i="6"/>
  <c r="P116" i="6"/>
  <c r="P155" i="6"/>
  <c r="P154" i="6" s="1"/>
  <c r="BK328" i="6"/>
  <c r="J328" i="6"/>
  <c r="J68" i="6" s="1"/>
  <c r="T86" i="7"/>
  <c r="R185" i="7"/>
  <c r="T267" i="7"/>
  <c r="BK106" i="2"/>
  <c r="J106" i="2"/>
  <c r="J63" i="2"/>
  <c r="P141" i="2"/>
  <c r="BK123" i="3"/>
  <c r="J123" i="3" s="1"/>
  <c r="J66" i="3" s="1"/>
  <c r="R149" i="3"/>
  <c r="P198" i="3"/>
  <c r="T242" i="3"/>
  <c r="T255" i="3"/>
  <c r="R266" i="3"/>
  <c r="T302" i="3"/>
  <c r="T322" i="3"/>
  <c r="R137" i="4"/>
  <c r="P208" i="4"/>
  <c r="P207" i="4"/>
  <c r="P88" i="5"/>
  <c r="BK125" i="5"/>
  <c r="J125" i="5"/>
  <c r="J61" i="5" s="1"/>
  <c r="P168" i="5"/>
  <c r="R244" i="5"/>
  <c r="P285" i="5"/>
  <c r="BK116" i="6"/>
  <c r="J116" i="6"/>
  <c r="J62" i="6"/>
  <c r="T174" i="6"/>
  <c r="T173" i="6"/>
  <c r="P86" i="7"/>
  <c r="T129" i="7"/>
  <c r="BK185" i="7"/>
  <c r="J185" i="7" s="1"/>
  <c r="J63" i="7" s="1"/>
  <c r="P222" i="7"/>
  <c r="BK267" i="7"/>
  <c r="J267" i="7" s="1"/>
  <c r="J65" i="7" s="1"/>
  <c r="P81" i="8"/>
  <c r="P80" i="8"/>
  <c r="AU62" i="1"/>
  <c r="BK89" i="2"/>
  <c r="P106" i="2"/>
  <c r="T123" i="3"/>
  <c r="T103" i="3" s="1"/>
  <c r="P138" i="3"/>
  <c r="BK174" i="3"/>
  <c r="J174" i="3" s="1"/>
  <c r="J69" i="3" s="1"/>
  <c r="R174" i="3"/>
  <c r="BK242" i="3"/>
  <c r="J242" i="3"/>
  <c r="J71" i="3"/>
  <c r="BK272" i="3"/>
  <c r="J272" i="3"/>
  <c r="J76" i="3"/>
  <c r="R302" i="3"/>
  <c r="T333" i="3"/>
  <c r="T332" i="3"/>
  <c r="P137" i="4"/>
  <c r="BK208" i="4"/>
  <c r="BK207" i="4"/>
  <c r="J207" i="4"/>
  <c r="J69" i="4"/>
  <c r="BK88" i="5"/>
  <c r="J88" i="5" s="1"/>
  <c r="J60" i="5" s="1"/>
  <c r="P125" i="5"/>
  <c r="R168" i="5"/>
  <c r="T244" i="5"/>
  <c r="T301" i="5"/>
  <c r="R174" i="6"/>
  <c r="P129" i="7"/>
  <c r="R222" i="7"/>
  <c r="BK81" i="8"/>
  <c r="J81" i="8"/>
  <c r="J60" i="8"/>
  <c r="R89" i="2"/>
  <c r="R88" i="2"/>
  <c r="R87" i="2" s="1"/>
  <c r="T141" i="2"/>
  <c r="P104" i="3"/>
  <c r="R123" i="3"/>
  <c r="P149" i="3"/>
  <c r="BK198" i="3"/>
  <c r="J198" i="3" s="1"/>
  <c r="J70" i="3" s="1"/>
  <c r="R242" i="3"/>
  <c r="R255" i="3"/>
  <c r="T266" i="3"/>
  <c r="P302" i="3"/>
  <c r="P333" i="3"/>
  <c r="P332" i="3"/>
  <c r="BK94" i="4"/>
  <c r="J94" i="4" s="1"/>
  <c r="J65" i="4" s="1"/>
  <c r="T137" i="4"/>
  <c r="R208" i="4"/>
  <c r="R207" i="4"/>
  <c r="BK168" i="5"/>
  <c r="J168" i="5"/>
  <c r="J63" i="5"/>
  <c r="P244" i="5"/>
  <c r="T285" i="5"/>
  <c r="BK174" i="6"/>
  <c r="BK173" i="6" s="1"/>
  <c r="J173" i="6" s="1"/>
  <c r="J66" i="6" s="1"/>
  <c r="R328" i="6"/>
  <c r="R86" i="7"/>
  <c r="R129" i="7"/>
  <c r="P176" i="7"/>
  <c r="T176" i="7"/>
  <c r="BK222" i="7"/>
  <c r="J222" i="7"/>
  <c r="J64" i="7" s="1"/>
  <c r="P267" i="7"/>
  <c r="R81" i="8"/>
  <c r="R80" i="8" s="1"/>
  <c r="T81" i="8"/>
  <c r="T80" i="8"/>
  <c r="BK98" i="2"/>
  <c r="J98" i="2"/>
  <c r="J62" i="2"/>
  <c r="BK155" i="2"/>
  <c r="BK250" i="3"/>
  <c r="J250" i="3"/>
  <c r="J72" i="3" s="1"/>
  <c r="BK203" i="4"/>
  <c r="J203" i="4"/>
  <c r="J68" i="4" s="1"/>
  <c r="BK150" i="6"/>
  <c r="J150" i="6"/>
  <c r="J63" i="6" s="1"/>
  <c r="BK160" i="2"/>
  <c r="J160" i="2"/>
  <c r="J67" i="2"/>
  <c r="J86" i="7"/>
  <c r="J60" i="7"/>
  <c r="E70" i="8"/>
  <c r="F77" i="8"/>
  <c r="BE96" i="8"/>
  <c r="BE104" i="8"/>
  <c r="BE90" i="8"/>
  <c r="BE82" i="8"/>
  <c r="BE88" i="8"/>
  <c r="BE94" i="8"/>
  <c r="BE100" i="8"/>
  <c r="J52" i="8"/>
  <c r="BE84" i="8"/>
  <c r="BE86" i="8"/>
  <c r="BE92" i="8"/>
  <c r="BE98" i="8"/>
  <c r="BE102" i="8"/>
  <c r="BE109" i="7"/>
  <c r="BE115" i="7"/>
  <c r="BE117" i="7"/>
  <c r="BE119" i="7"/>
  <c r="BE121" i="7"/>
  <c r="BE125" i="7"/>
  <c r="BE127" i="7"/>
  <c r="BE130" i="7"/>
  <c r="BE140" i="7"/>
  <c r="BE172" i="7"/>
  <c r="BE206" i="7"/>
  <c r="BE208" i="7"/>
  <c r="BE210" i="7"/>
  <c r="BE214" i="7"/>
  <c r="BE218" i="7"/>
  <c r="BE223" i="7"/>
  <c r="BE249" i="7"/>
  <c r="BE268" i="7"/>
  <c r="BE272" i="7"/>
  <c r="BE274" i="7"/>
  <c r="BE278" i="7"/>
  <c r="BE156" i="7"/>
  <c r="BE158" i="7"/>
  <c r="BE160" i="7"/>
  <c r="BE196" i="7"/>
  <c r="J90" i="6"/>
  <c r="J61" i="6"/>
  <c r="BK154" i="6"/>
  <c r="J154" i="6"/>
  <c r="J64" i="6"/>
  <c r="J52" i="7"/>
  <c r="BE87" i="7"/>
  <c r="BE93" i="7"/>
  <c r="BE95" i="7"/>
  <c r="BE107" i="7"/>
  <c r="BE148" i="7"/>
  <c r="BE164" i="7"/>
  <c r="BE225" i="7"/>
  <c r="BE231" i="7"/>
  <c r="BE237" i="7"/>
  <c r="BE245" i="7"/>
  <c r="BE261" i="7"/>
  <c r="BE97" i="7"/>
  <c r="BE99" i="7"/>
  <c r="BE105" i="7"/>
  <c r="BE136" i="7"/>
  <c r="BE138" i="7"/>
  <c r="BE142" i="7"/>
  <c r="BE177" i="7"/>
  <c r="BE179" i="7"/>
  <c r="BE181" i="7"/>
  <c r="BE183" i="7"/>
  <c r="BE186" i="7"/>
  <c r="BE188" i="7"/>
  <c r="BE200" i="7"/>
  <c r="BE216" i="7"/>
  <c r="BE227" i="7"/>
  <c r="BE154" i="7"/>
  <c r="BE235" i="7"/>
  <c r="BE253" i="7"/>
  <c r="BE280" i="7"/>
  <c r="F55" i="7"/>
  <c r="BE101" i="7"/>
  <c r="BE103" i="7"/>
  <c r="BE132" i="7"/>
  <c r="BE134" i="7"/>
  <c r="BE144" i="7"/>
  <c r="BE146" i="7"/>
  <c r="BE166" i="7"/>
  <c r="BE170" i="7"/>
  <c r="BE198" i="7"/>
  <c r="BE212" i="7"/>
  <c r="BE233" i="7"/>
  <c r="BE241" i="7"/>
  <c r="BE251" i="7"/>
  <c r="BE257" i="7"/>
  <c r="BE263" i="7"/>
  <c r="BE89" i="7"/>
  <c r="BE123" i="7"/>
  <c r="BE168" i="7"/>
  <c r="BE174" i="7"/>
  <c r="BE190" i="7"/>
  <c r="BE192" i="7"/>
  <c r="BE194" i="7"/>
  <c r="BE220" i="7"/>
  <c r="BE243" i="7"/>
  <c r="BE247" i="7"/>
  <c r="BE255" i="7"/>
  <c r="BE265" i="7"/>
  <c r="BE276" i="7"/>
  <c r="E48" i="7"/>
  <c r="BE91" i="7"/>
  <c r="BE111" i="7"/>
  <c r="BE113" i="7"/>
  <c r="BE150" i="7"/>
  <c r="BE152" i="7"/>
  <c r="BE162" i="7"/>
  <c r="BE202" i="7"/>
  <c r="BE204" i="7"/>
  <c r="BE229" i="7"/>
  <c r="BE239" i="7"/>
  <c r="BE259" i="7"/>
  <c r="BE270" i="7"/>
  <c r="BE91" i="6"/>
  <c r="BE98" i="6"/>
  <c r="BE185" i="6"/>
  <c r="BE193" i="6"/>
  <c r="BE196" i="6"/>
  <c r="BE235" i="6"/>
  <c r="BE304" i="6"/>
  <c r="BE323" i="6"/>
  <c r="J82" i="6"/>
  <c r="BE94" i="6"/>
  <c r="BE353" i="6"/>
  <c r="BE375" i="6"/>
  <c r="BE379" i="6"/>
  <c r="BE383" i="6"/>
  <c r="BE112" i="6"/>
  <c r="BE114" i="6"/>
  <c r="BE151" i="6"/>
  <c r="BE189" i="6"/>
  <c r="BE191" i="6"/>
  <c r="BE206" i="6"/>
  <c r="BE221" i="6"/>
  <c r="BE227" i="6"/>
  <c r="BE232" i="6"/>
  <c r="BE250" i="6"/>
  <c r="BE256" i="6"/>
  <c r="BE258" i="6"/>
  <c r="BE269" i="6"/>
  <c r="BE302" i="6"/>
  <c r="BE337" i="6"/>
  <c r="BE367" i="6"/>
  <c r="BE377" i="6"/>
  <c r="E78" i="6"/>
  <c r="BE104" i="6"/>
  <c r="BE109" i="6"/>
  <c r="BE175" i="6"/>
  <c r="BE273" i="6"/>
  <c r="BE317" i="6"/>
  <c r="BE320" i="6"/>
  <c r="BE329" i="6"/>
  <c r="BE335" i="6"/>
  <c r="BE339" i="6"/>
  <c r="BE343" i="6"/>
  <c r="BE351" i="6"/>
  <c r="BE96" i="6"/>
  <c r="BE100" i="6"/>
  <c r="BE102" i="6"/>
  <c r="BE123" i="6"/>
  <c r="BE167" i="6"/>
  <c r="BE198" i="6"/>
  <c r="BE209" i="6"/>
  <c r="BE218" i="6"/>
  <c r="BE247" i="6"/>
  <c r="BE275" i="6"/>
  <c r="BE279" i="6"/>
  <c r="BE306" i="6"/>
  <c r="BE308" i="6"/>
  <c r="BE331" i="6"/>
  <c r="BE333" i="6"/>
  <c r="BE341" i="6"/>
  <c r="BE345" i="6"/>
  <c r="BE349" i="6"/>
  <c r="F55" i="6"/>
  <c r="BE126" i="6"/>
  <c r="BE156" i="6"/>
  <c r="BE170" i="6"/>
  <c r="BE183" i="6"/>
  <c r="BE215" i="6"/>
  <c r="BE244" i="6"/>
  <c r="BE277" i="6"/>
  <c r="BE286" i="6"/>
  <c r="BE290" i="6"/>
  <c r="BE294" i="6"/>
  <c r="BE311" i="6"/>
  <c r="BE314" i="6"/>
  <c r="BE347" i="6"/>
  <c r="BE355" i="6"/>
  <c r="BE357" i="6"/>
  <c r="BE387" i="6"/>
  <c r="BE107" i="6"/>
  <c r="BE160" i="6"/>
  <c r="BE163" i="6"/>
  <c r="BE180" i="6"/>
  <c r="BE212" i="6"/>
  <c r="BE261" i="6"/>
  <c r="BE263" i="6"/>
  <c r="BE271" i="6"/>
  <c r="BE288" i="6"/>
  <c r="BE292" i="6"/>
  <c r="BE300" i="6"/>
  <c r="BE326" i="6"/>
  <c r="BE359" i="6"/>
  <c r="BE369" i="6"/>
  <c r="BE381" i="6"/>
  <c r="BE389" i="6"/>
  <c r="BE393" i="6"/>
  <c r="BE117" i="6"/>
  <c r="BE178" i="6"/>
  <c r="BE224" i="6"/>
  <c r="BE238" i="6"/>
  <c r="BE253" i="6"/>
  <c r="BE296" i="6"/>
  <c r="BE298" i="6"/>
  <c r="BE361" i="6"/>
  <c r="BE363" i="6"/>
  <c r="BE365" i="6"/>
  <c r="BE371" i="6"/>
  <c r="BE373" i="6"/>
  <c r="BE385" i="6"/>
  <c r="BE391" i="6"/>
  <c r="J52" i="5"/>
  <c r="BE97" i="5"/>
  <c r="BE99" i="5"/>
  <c r="BE117" i="5"/>
  <c r="BE123" i="5"/>
  <c r="BE126" i="5"/>
  <c r="BE148" i="5"/>
  <c r="BE169" i="5"/>
  <c r="BE183" i="5"/>
  <c r="BE185" i="5"/>
  <c r="BE187" i="5"/>
  <c r="BE205" i="5"/>
  <c r="BE240" i="5"/>
  <c r="BE263" i="5"/>
  <c r="BE281" i="5"/>
  <c r="BE289" i="5"/>
  <c r="BE291" i="5"/>
  <c r="BE294" i="5"/>
  <c r="BE101" i="5"/>
  <c r="BE103" i="5"/>
  <c r="BE109" i="5"/>
  <c r="BE111" i="5"/>
  <c r="BE128" i="5"/>
  <c r="BE130" i="5"/>
  <c r="BE139" i="5"/>
  <c r="BE152" i="5"/>
  <c r="BE156" i="5"/>
  <c r="BE160" i="5"/>
  <c r="BE162" i="5"/>
  <c r="BE166" i="5"/>
  <c r="BE195" i="5"/>
  <c r="BE199" i="5"/>
  <c r="BE201" i="5"/>
  <c r="BE236" i="5"/>
  <c r="BE253" i="5"/>
  <c r="BE267" i="5"/>
  <c r="BE306" i="5"/>
  <c r="BE310" i="5"/>
  <c r="BE312" i="5"/>
  <c r="BE314" i="5"/>
  <c r="BE154" i="5"/>
  <c r="BE158" i="5"/>
  <c r="BE164" i="5"/>
  <c r="BE179" i="5"/>
  <c r="BE197" i="5"/>
  <c r="BE212" i="5"/>
  <c r="BE224" i="5"/>
  <c r="BE226" i="5"/>
  <c r="BE230" i="5"/>
  <c r="BE234" i="5"/>
  <c r="BE257" i="5"/>
  <c r="BE269" i="5"/>
  <c r="J208" i="4"/>
  <c r="J70" i="4" s="1"/>
  <c r="BE95" i="5"/>
  <c r="BE113" i="5"/>
  <c r="BE115" i="5"/>
  <c r="BE132" i="5"/>
  <c r="BE141" i="5"/>
  <c r="BE144" i="5"/>
  <c r="BE146" i="5"/>
  <c r="BE150" i="5"/>
  <c r="BE171" i="5"/>
  <c r="BE173" i="5"/>
  <c r="BE214" i="5"/>
  <c r="BE218" i="5"/>
  <c r="BE249" i="5"/>
  <c r="BE251" i="5"/>
  <c r="BE261" i="5"/>
  <c r="BE299" i="5"/>
  <c r="BE302" i="5"/>
  <c r="BE308" i="5"/>
  <c r="F55" i="5"/>
  <c r="BE175" i="5"/>
  <c r="BE189" i="5"/>
  <c r="BE193" i="5"/>
  <c r="BE208" i="5"/>
  <c r="BE210" i="5"/>
  <c r="BE216" i="5"/>
  <c r="BE222" i="5"/>
  <c r="BE232" i="5"/>
  <c r="BE238" i="5"/>
  <c r="BE283" i="5"/>
  <c r="E48" i="5"/>
  <c r="BE105" i="5"/>
  <c r="BE107" i="5"/>
  <c r="BE135" i="5"/>
  <c r="BE137" i="5"/>
  <c r="BE228" i="5"/>
  <c r="BE277" i="5"/>
  <c r="BE279" i="5"/>
  <c r="BE286" i="5"/>
  <c r="BE296" i="5"/>
  <c r="BE89" i="5"/>
  <c r="BE91" i="5"/>
  <c r="BE119" i="5"/>
  <c r="BE121" i="5"/>
  <c r="BE177" i="5"/>
  <c r="BE203" i="5"/>
  <c r="BE220" i="5"/>
  <c r="BE255" i="5"/>
  <c r="BE271" i="5"/>
  <c r="BE273" i="5"/>
  <c r="BE275" i="5"/>
  <c r="BE304" i="5"/>
  <c r="BE93" i="5"/>
  <c r="BE181" i="5"/>
  <c r="BE191" i="5"/>
  <c r="BE242" i="5"/>
  <c r="BE245" i="5"/>
  <c r="BE247" i="5"/>
  <c r="BE259" i="5"/>
  <c r="BE265" i="5"/>
  <c r="BE133" i="4"/>
  <c r="BE204" i="4"/>
  <c r="BK254" i="3"/>
  <c r="J254" i="3" s="1"/>
  <c r="J73" i="3" s="1"/>
  <c r="F89" i="4"/>
  <c r="BE122" i="4"/>
  <c r="E50" i="4"/>
  <c r="J86" i="4"/>
  <c r="BE138" i="4"/>
  <c r="BE224" i="4"/>
  <c r="BE105" i="4"/>
  <c r="BE145" i="4"/>
  <c r="BE159" i="4"/>
  <c r="BE165" i="4"/>
  <c r="BE192" i="4"/>
  <c r="BE100" i="4"/>
  <c r="BE109" i="4"/>
  <c r="BE118" i="4"/>
  <c r="BE126" i="4"/>
  <c r="BE151" i="4"/>
  <c r="BE170" i="4"/>
  <c r="BE175" i="4"/>
  <c r="BE200" i="4"/>
  <c r="BE213" i="4"/>
  <c r="BE95" i="4"/>
  <c r="BE114" i="4"/>
  <c r="BE156" i="4"/>
  <c r="BE178" i="4"/>
  <c r="BE196" i="4"/>
  <c r="BE209" i="4"/>
  <c r="BE219" i="4"/>
  <c r="BE222" i="4"/>
  <c r="BE185" i="4"/>
  <c r="BE189" i="4"/>
  <c r="BE216" i="4"/>
  <c r="J155" i="2"/>
  <c r="J66" i="2"/>
  <c r="BE134" i="3"/>
  <c r="BE199" i="3"/>
  <c r="BE230" i="3"/>
  <c r="BE273" i="3"/>
  <c r="BE280" i="3"/>
  <c r="BE338" i="3"/>
  <c r="J56" i="3"/>
  <c r="BE139" i="3"/>
  <c r="BE147" i="3"/>
  <c r="BE158" i="3"/>
  <c r="BE170" i="3"/>
  <c r="BE175" i="3"/>
  <c r="BE208" i="3"/>
  <c r="BE213" i="3"/>
  <c r="BE286" i="3"/>
  <c r="BE142" i="3"/>
  <c r="BE251" i="3"/>
  <c r="BE263" i="3"/>
  <c r="BE269" i="3"/>
  <c r="BE277" i="3"/>
  <c r="F59" i="3"/>
  <c r="BE114" i="3"/>
  <c r="BE162" i="3"/>
  <c r="BE189" i="3"/>
  <c r="BE206" i="3"/>
  <c r="BE225" i="3"/>
  <c r="BE246" i="3"/>
  <c r="BE283" i="3"/>
  <c r="E90" i="3"/>
  <c r="BE124" i="3"/>
  <c r="BE150" i="3"/>
  <c r="BE194" i="3"/>
  <c r="BE296" i="3"/>
  <c r="BE307" i="3"/>
  <c r="BE323" i="3"/>
  <c r="J89" i="2"/>
  <c r="J61" i="2"/>
  <c r="BE154" i="3"/>
  <c r="BE166" i="3"/>
  <c r="BE232" i="3"/>
  <c r="BE235" i="3"/>
  <c r="BE237" i="3"/>
  <c r="BE240" i="3"/>
  <c r="BE256" i="3"/>
  <c r="BE310" i="3"/>
  <c r="BE313" i="3"/>
  <c r="BE319" i="3"/>
  <c r="BE129" i="3"/>
  <c r="BE204" i="3"/>
  <c r="BE215" i="3"/>
  <c r="BE220" i="3"/>
  <c r="BE222" i="3"/>
  <c r="BE259" i="3"/>
  <c r="BE267" i="3"/>
  <c r="BE289" i="3"/>
  <c r="BE292" i="3"/>
  <c r="BE299" i="3"/>
  <c r="BE326" i="3"/>
  <c r="BE334" i="3"/>
  <c r="BE105" i="3"/>
  <c r="BE144" i="3"/>
  <c r="BE179" i="3"/>
  <c r="BE184" i="3"/>
  <c r="BE227" i="3"/>
  <c r="BE243" i="3"/>
  <c r="BE303" i="3"/>
  <c r="BE316" i="3"/>
  <c r="BE329" i="3"/>
  <c r="F84" i="2"/>
  <c r="BE107" i="2"/>
  <c r="BE132" i="2"/>
  <c r="BE137" i="2"/>
  <c r="BA55" i="1"/>
  <c r="J81" i="2"/>
  <c r="BE99" i="2"/>
  <c r="BE111" i="2"/>
  <c r="BE142" i="2"/>
  <c r="BE148" i="2"/>
  <c r="BE151" i="2"/>
  <c r="BE156" i="2"/>
  <c r="BE161" i="2"/>
  <c r="E48" i="2"/>
  <c r="BE120" i="2"/>
  <c r="BC55" i="1"/>
  <c r="BE90" i="2"/>
  <c r="BE94" i="2"/>
  <c r="BE116" i="2"/>
  <c r="BE124" i="2"/>
  <c r="BE145" i="2"/>
  <c r="F37" i="7"/>
  <c r="BD61" i="1"/>
  <c r="F38" i="4"/>
  <c r="BC58" i="1"/>
  <c r="F34" i="8"/>
  <c r="BA62" i="1" s="1"/>
  <c r="F34" i="6"/>
  <c r="BA60" i="1"/>
  <c r="J34" i="6"/>
  <c r="AW60" i="1" s="1"/>
  <c r="F36" i="8"/>
  <c r="BC62" i="1" s="1"/>
  <c r="F34" i="5"/>
  <c r="BA59" i="1"/>
  <c r="F37" i="5"/>
  <c r="BD59" i="1"/>
  <c r="J34" i="5"/>
  <c r="AW59" i="1" s="1"/>
  <c r="F37" i="2"/>
  <c r="BD55" i="1"/>
  <c r="F37" i="6"/>
  <c r="BD60" i="1" s="1"/>
  <c r="J34" i="7"/>
  <c r="AW61" i="1" s="1"/>
  <c r="F39" i="4"/>
  <c r="BD58" i="1" s="1"/>
  <c r="F35" i="8"/>
  <c r="BB62" i="1"/>
  <c r="F34" i="7"/>
  <c r="BA61" i="1" s="1"/>
  <c r="F36" i="7"/>
  <c r="BC61" i="1"/>
  <c r="F35" i="6"/>
  <c r="BB60" i="1" s="1"/>
  <c r="J36" i="4"/>
  <c r="AW58" i="1" s="1"/>
  <c r="J34" i="2"/>
  <c r="AW55" i="1"/>
  <c r="J36" i="3"/>
  <c r="AW57" i="1"/>
  <c r="F36" i="5"/>
  <c r="BC59" i="1" s="1"/>
  <c r="AS54" i="1"/>
  <c r="F35" i="2"/>
  <c r="BB55" i="1" s="1"/>
  <c r="F37" i="4"/>
  <c r="BB58" i="1"/>
  <c r="F35" i="5"/>
  <c r="BB59" i="1"/>
  <c r="F39" i="3"/>
  <c r="BD57" i="1"/>
  <c r="F36" i="3"/>
  <c r="BA57" i="1"/>
  <c r="F37" i="8"/>
  <c r="BD62" i="1"/>
  <c r="F38" i="3"/>
  <c r="BC57" i="1" s="1"/>
  <c r="F36" i="4"/>
  <c r="BA58" i="1"/>
  <c r="F35" i="7"/>
  <c r="BB61" i="1"/>
  <c r="F37" i="3"/>
  <c r="BB57" i="1"/>
  <c r="J34" i="8"/>
  <c r="AW62" i="1"/>
  <c r="F36" i="6"/>
  <c r="BC60" i="1"/>
  <c r="J174" i="6" l="1"/>
  <c r="J67" i="6" s="1"/>
  <c r="BK93" i="4"/>
  <c r="J93" i="4" s="1"/>
  <c r="J64" i="4" s="1"/>
  <c r="R85" i="7"/>
  <c r="R173" i="6"/>
  <c r="R88" i="6"/>
  <c r="T254" i="3"/>
  <c r="T102" i="3"/>
  <c r="T93" i="4"/>
  <c r="T92" i="4"/>
  <c r="BK87" i="5"/>
  <c r="J87" i="5"/>
  <c r="J59" i="5"/>
  <c r="P85" i="7"/>
  <c r="AU61" i="1"/>
  <c r="T89" i="6"/>
  <c r="T88" i="6"/>
  <c r="P88" i="2"/>
  <c r="P87" i="2"/>
  <c r="AU55" i="1"/>
  <c r="BK89" i="6"/>
  <c r="J89" i="6"/>
  <c r="J60" i="6"/>
  <c r="P93" i="4"/>
  <c r="P92" i="4"/>
  <c r="AU58" i="1" s="1"/>
  <c r="T85" i="7"/>
  <c r="P254" i="3"/>
  <c r="P89" i="6"/>
  <c r="BK154" i="2"/>
  <c r="J154" i="2"/>
  <c r="J65" i="2"/>
  <c r="BK88" i="2"/>
  <c r="J88" i="2"/>
  <c r="J60" i="2"/>
  <c r="R87" i="5"/>
  <c r="P103" i="3"/>
  <c r="P102" i="3" s="1"/>
  <c r="AU57" i="1" s="1"/>
  <c r="T88" i="2"/>
  <c r="T87" i="2"/>
  <c r="BK85" i="7"/>
  <c r="J85" i="7"/>
  <c r="J30" i="7" s="1"/>
  <c r="AG61" i="1" s="1"/>
  <c r="P87" i="5"/>
  <c r="AU59" i="1"/>
  <c r="P173" i="6"/>
  <c r="T87" i="5"/>
  <c r="R93" i="4"/>
  <c r="R92" i="4"/>
  <c r="R103" i="3"/>
  <c r="R102" i="3"/>
  <c r="BK332" i="3"/>
  <c r="J332" i="3"/>
  <c r="J79" i="3"/>
  <c r="BK103" i="3"/>
  <c r="J103" i="3"/>
  <c r="J64" i="3"/>
  <c r="BK80" i="8"/>
  <c r="J80" i="8"/>
  <c r="J59" i="8"/>
  <c r="BK88" i="6"/>
  <c r="J88" i="6" s="1"/>
  <c r="J30" i="6" s="1"/>
  <c r="AG60" i="1" s="1"/>
  <c r="BK92" i="4"/>
  <c r="J92" i="4"/>
  <c r="J63" i="4"/>
  <c r="BB56" i="1"/>
  <c r="AX56" i="1"/>
  <c r="F33" i="7"/>
  <c r="AZ61" i="1"/>
  <c r="J33" i="2"/>
  <c r="AV55" i="1"/>
  <c r="AT55" i="1"/>
  <c r="F33" i="8"/>
  <c r="AZ62" i="1" s="1"/>
  <c r="F33" i="6"/>
  <c r="AZ60" i="1"/>
  <c r="J33" i="7"/>
  <c r="AV61" i="1"/>
  <c r="AT61" i="1"/>
  <c r="J35" i="3"/>
  <c r="AV57" i="1"/>
  <c r="AT57" i="1"/>
  <c r="J33" i="8"/>
  <c r="AV62" i="1"/>
  <c r="AT62" i="1"/>
  <c r="F33" i="2"/>
  <c r="AZ55" i="1"/>
  <c r="BC56" i="1"/>
  <c r="AY56" i="1"/>
  <c r="J35" i="4"/>
  <c r="AV58" i="1"/>
  <c r="AT58" i="1"/>
  <c r="J33" i="6"/>
  <c r="AV60" i="1" s="1"/>
  <c r="AT60" i="1" s="1"/>
  <c r="F35" i="3"/>
  <c r="AZ57" i="1" s="1"/>
  <c r="F33" i="5"/>
  <c r="AZ59" i="1"/>
  <c r="F35" i="4"/>
  <c r="AZ58" i="1"/>
  <c r="BA56" i="1"/>
  <c r="BD56" i="1"/>
  <c r="J33" i="5"/>
  <c r="AV59" i="1"/>
  <c r="AT59" i="1" s="1"/>
  <c r="P88" i="6" l="1"/>
  <c r="AU60" i="1" s="1"/>
  <c r="BK102" i="3"/>
  <c r="J102" i="3"/>
  <c r="J63" i="3"/>
  <c r="BK87" i="2"/>
  <c r="J87" i="2"/>
  <c r="J59" i="2"/>
  <c r="J59" i="7"/>
  <c r="AN60" i="1"/>
  <c r="J59" i="6"/>
  <c r="J39" i="7"/>
  <c r="J39" i="6"/>
  <c r="AN61" i="1"/>
  <c r="AU56" i="1"/>
  <c r="J30" i="8"/>
  <c r="AG62" i="1"/>
  <c r="BB54" i="1"/>
  <c r="W31" i="1"/>
  <c r="AW56" i="1"/>
  <c r="BC54" i="1"/>
  <c r="W32" i="1"/>
  <c r="J32" i="4"/>
  <c r="AG58" i="1" s="1"/>
  <c r="AN58" i="1" s="1"/>
  <c r="BA54" i="1"/>
  <c r="W30" i="1"/>
  <c r="J30" i="5"/>
  <c r="AG59" i="1"/>
  <c r="AZ56" i="1"/>
  <c r="AV56" i="1" s="1"/>
  <c r="BD54" i="1"/>
  <c r="W33" i="1"/>
  <c r="J39" i="8" l="1"/>
  <c r="J39" i="5"/>
  <c r="J41" i="4"/>
  <c r="AN59" i="1"/>
  <c r="AN62" i="1"/>
  <c r="AU54" i="1"/>
  <c r="AX54" i="1"/>
  <c r="J30" i="2"/>
  <c r="AG55" i="1"/>
  <c r="AN55" i="1"/>
  <c r="AZ54" i="1"/>
  <c r="AV54" i="1"/>
  <c r="AK29" i="1" s="1"/>
  <c r="AY54" i="1"/>
  <c r="AW54" i="1"/>
  <c r="AK30" i="1"/>
  <c r="J32" i="3"/>
  <c r="AG57" i="1"/>
  <c r="AN57" i="1"/>
  <c r="AT56" i="1"/>
  <c r="J41" i="3" l="1"/>
  <c r="J39" i="2"/>
  <c r="AT54" i="1"/>
  <c r="W29" i="1"/>
  <c r="AG56" i="1"/>
  <c r="AN56" i="1" l="1"/>
  <c r="AG54" i="1"/>
  <c r="AK26" i="1"/>
  <c r="AK35" i="1" l="1"/>
  <c r="AN54" i="1"/>
</calcChain>
</file>

<file path=xl/sharedStrings.xml><?xml version="1.0" encoding="utf-8"?>
<sst xmlns="http://schemas.openxmlformats.org/spreadsheetml/2006/main" count="11963" uniqueCount="2021">
  <si>
    <t>Export Komplet</t>
  </si>
  <si>
    <t>VZ</t>
  </si>
  <si>
    <t>2.0</t>
  </si>
  <si>
    <t/>
  </si>
  <si>
    <t>False</t>
  </si>
  <si>
    <t>{a7468973-0279-4855-868b-1207de4ed1ce}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</si>
  <si>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</si>
  <si>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</si>
  <si>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</si>
  <si>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</si>
  <si>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</si>
  <si>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</si>
  <si>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</si>
  <si>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</si>
  <si>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</si>
  <si>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251118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</si>
  <si>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</si>
  <si>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</si>
  <si>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BENÁTKY NAD JIZEROU ČOV – KALOVÉ HOSPODÁŘSTVÍ</t>
  </si>
  <si>
    <t>KSO:</t>
  </si>
  <si>
    <t>CC-CZ:</t>
  </si>
  <si>
    <t>Místo:</t>
  </si>
  <si>
    <t>Benátky nad Jizerou</t>
  </si>
  <si>
    <t>Datum:</t>
  </si>
  <si>
    <t>4. 12. 2025</t>
  </si>
  <si>
    <t>Zadavatel:</t>
  </si>
  <si>
    <t>IČ:</t>
  </si>
  <si>
    <t>46356983</t>
  </si>
  <si>
    <t>VaK Mladá Boleslav,a.s.,Čechova 1151,293 01</t>
  </si>
  <si>
    <t>DIČ:</t>
  </si>
  <si>
    <t>CZ46356983</t>
  </si>
  <si>
    <t>Účastník:</t>
  </si>
  <si>
    <t>Vyplň údaj</t>
  </si>
  <si>
    <t>Projektant:</t>
  </si>
  <si>
    <t>11386096</t>
  </si>
  <si>
    <t>Ing.Jan Šinták-I.P.R.E,Kolová 2 362 14 Kolová</t>
  </si>
  <si>
    <t>CZ5809181037</t>
  </si>
  <si>
    <t>True</t>
  </si>
  <si>
    <t>Zpracovatel:</t>
  </si>
  <si>
    <t>15707431</t>
  </si>
  <si>
    <t>Ing.Jana Handšuhová Smutná</t>
  </si>
  <si>
    <t>CZ5857250003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</si>
  <si>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</si>
  <si>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</si>
  <si>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</si>
  <si>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</si>
  <si>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</si>
  <si>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</si>
  <si>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</si>
  <si>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</si>
  <si>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</si>
  <si>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</si>
  <si>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</si>
  <si>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</si>
  <si>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</si>
  <si>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</si>
  <si>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</si>
  <si>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</si>
  <si>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</si>
  <si>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</si>
  <si>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</si>
  <si>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</si>
  <si>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</si>
  <si>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</si>
  <si>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</si>
  <si>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</si>
  <si>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</si>
  <si>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</si>
  <si>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</si>
  <si>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</si>
  <si>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</si>
  <si>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</si>
  <si>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</si>
  <si>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</si>
  <si>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</si>
  <si>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</si>
  <si>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</si>
  <si>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</si>
  <si>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</si>
  <si>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</si>
  <si>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</si>
  <si>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</si>
  <si>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</si>
  <si>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</si>
  <si>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Bourací práce</t>
  </si>
  <si>
    <t>STA</t>
  </si>
  <si>
    <t>1</t>
  </si>
  <si>
    <t>{6711907b-8277-42bf-9906-323557077f0a}</t>
  </si>
  <si>
    <t>2</t>
  </si>
  <si>
    <t>SO 02</t>
  </si>
  <si>
    <t>Stavební úpravy</t>
  </si>
  <si>
    <t>{5e9eb5e6-3149-4d01-80b7-a4999fb91b97}</t>
  </si>
  <si>
    <t>SO 02-1</t>
  </si>
  <si>
    <t>Stavební úpravy stávající haly</t>
  </si>
  <si>
    <t>Soupis</t>
  </si>
  <si>
    <t>{a07fe12e-f2f9-4953-bd3a-81229ce0c768}</t>
  </si>
  <si>
    <t>SO 02-2</t>
  </si>
  <si>
    <t>Přístřešek pro kontejner</t>
  </si>
  <si>
    <t>{8af38c37-08c1-43aa-ba2e-5443a5b89c26}</t>
  </si>
  <si>
    <t>SO 03</t>
  </si>
  <si>
    <t>Stavební elektroinstalace</t>
  </si>
  <si>
    <t>{ab792b62-f2c3-4319-83be-6d4cdbf862c3}</t>
  </si>
  <si>
    <t>PS 01</t>
  </si>
  <si>
    <t>Technologie odvodnění kalu</t>
  </si>
  <si>
    <t>PRO</t>
  </si>
  <si>
    <t>{4c273137-78c4-4d79-b0da-014716f847e8}</t>
  </si>
  <si>
    <t>PS 02 PS 03</t>
  </si>
  <si>
    <t>Motorové rozvody,MaR a řídící systém</t>
  </si>
  <si>
    <t>{61283094-07a3-4106-abbb-f461505c4243}</t>
  </si>
  <si>
    <t>VRN</t>
  </si>
  <si>
    <t>Ostatní a vedlejší náklady</t>
  </si>
  <si>
    <t>VON</t>
  </si>
  <si>
    <t>{55e65407-4725-4555-99e1-4c336b849825}</t>
  </si>
  <si>
    <t>KRYCÍ LIST SOUPISU PRACÍ</t>
  </si>
  <si>
    <t>Objekt:</t>
  </si>
  <si>
    <t>SO 01 - Bourací práce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</si>
  <si>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</si>
  <si>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</si>
  <si>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</si>
  <si>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</si>
  <si>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</si>
  <si>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</si>
  <si>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8 - Vedení trubní dálková a přípojná</t>
  </si>
  <si>
    <t xml:space="preserve">    9 - Ostatní konstrukce a práce, bourání</t>
  </si>
  <si>
    <t xml:space="preserve">    997 - Doprava suti a vybouraných hmot</t>
  </si>
  <si>
    <t>PSV - Práce a dodávky PSV</t>
  </si>
  <si>
    <t xml:space="preserve">    767 - Konstrukce zámečnické</t>
  </si>
  <si>
    <t xml:space="preserve">    771 - Podlahy z dlaždic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</si>
  <si>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</si>
  <si>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</si>
  <si>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</si>
  <si>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</si>
  <si>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</si>
  <si>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</si>
  <si>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</si>
  <si>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</si>
  <si>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</si>
  <si>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</si>
  <si>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</si>
  <si>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</si>
  <si>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</si>
  <si>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</si>
  <si>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</si>
  <si>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</si>
  <si>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</si>
  <si>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</si>
  <si>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113107321</t>
  </si>
  <si>
    <t>Odstranění podkladu z kameniva drceného tl do 100 mm strojně pl do 50 m2</t>
  </si>
  <si>
    <t>m2</t>
  </si>
  <si>
    <t>CS ÚRS 2025 02</t>
  </si>
  <si>
    <t>4</t>
  </si>
  <si>
    <t>1195096088</t>
  </si>
  <si>
    <t>PP</t>
  </si>
  <si>
    <t>Odstranění podkladů nebo krytů strojně plochy jednotlivě do 50 m2 s přemístěním hmot na skládku na vzdálenost do 3 m nebo s naložením na dopravní prostředek z kameniva hrubého drceného, o tl. vrstvy do 100 mm</t>
  </si>
  <si>
    <t>Online PSC</t>
  </si>
  <si>
    <t>https://podminky.urs.cz/item/CS_URS_2025_02/113107321</t>
  </si>
  <si>
    <t>VV</t>
  </si>
  <si>
    <t>"D.1.1.01.1"34,96</t>
  </si>
  <si>
    <t>113107341</t>
  </si>
  <si>
    <t>Odstranění podkladu živičného tl 50 mm strojně pl do 50 m2</t>
  </si>
  <si>
    <t>1932305799</t>
  </si>
  <si>
    <t>Odstranění podkladů nebo krytů strojně plochy jednotlivě do 50 m2 s přemístěním hmot na skládku na vzdálenost do 3 m nebo s naložením na dopravní prostředek živičných, o tl. vrstvy do 50 mm</t>
  </si>
  <si>
    <t>https://podminky.urs.cz/item/CS_URS_2025_02/113107341</t>
  </si>
  <si>
    <t>8</t>
  </si>
  <si>
    <t>Vedení trubní dálková a přípojná</t>
  </si>
  <si>
    <t>3</t>
  </si>
  <si>
    <t>890311811</t>
  </si>
  <si>
    <t>Bourání šachet ze ŽB ručně obestavěného prostoru do 1,5 m3</t>
  </si>
  <si>
    <t>m3</t>
  </si>
  <si>
    <t>-2059259805</t>
  </si>
  <si>
    <t>Bourání šachet a jímek ručně velikosti obestavěného prostoru do 1,5 m3 ze železobetonu</t>
  </si>
  <si>
    <t>https://podminky.urs.cz/item/CS_URS_2025_02/890311811</t>
  </si>
  <si>
    <t>"D.1.1.01.1"</t>
  </si>
  <si>
    <t>"revizní šachta"0,807</t>
  </si>
  <si>
    <t>"uliční vpusť"0,012</t>
  </si>
  <si>
    <t>Součet</t>
  </si>
  <si>
    <t>9</t>
  </si>
  <si>
    <t>Ostatní konstrukce a práce, bourání</t>
  </si>
  <si>
    <t>919735112</t>
  </si>
  <si>
    <t>Řezání stávajícího živičného krytu hl přes 50 do 100 mm</t>
  </si>
  <si>
    <t>m</t>
  </si>
  <si>
    <t>-1109859206</t>
  </si>
  <si>
    <t>Řezání stávajícího živičného krytu nebo podkladu hloubky přes 50 do 100 mm</t>
  </si>
  <si>
    <t>https://podminky.urs.cz/item/CS_URS_2025_02/919735112</t>
  </si>
  <si>
    <t>"D.1.1.01.1"17,0</t>
  </si>
  <si>
    <t>5</t>
  </si>
  <si>
    <t>961044111</t>
  </si>
  <si>
    <t>Bourání základů z betonu prostého</t>
  </si>
  <si>
    <t>141697476</t>
  </si>
  <si>
    <t>https://podminky.urs.cz/item/CS_URS_2025_02/961044111</t>
  </si>
  <si>
    <t>"základ pásového lisu"0,3*0,55*10,8</t>
  </si>
  <si>
    <t>6</t>
  </si>
  <si>
    <t>965081353</t>
  </si>
  <si>
    <t>Bourání podlah z dlaždic betonových, teracových nebo čedičových tl přes 40 mm plochy přes 1 m2</t>
  </si>
  <si>
    <t>-497625538</t>
  </si>
  <si>
    <t>Bourání podlah z dlaždic bez podkladního lože nebo mazaniny, s jakoukoliv výplní spár betonových, teracových nebo čedičových tl. přes 40 mm, plochy přes 1 m2</t>
  </si>
  <si>
    <t>https://podminky.urs.cz/item/CS_URS_2025_02/965081353</t>
  </si>
  <si>
    <t>"D.1.1.01.1"3,75</t>
  </si>
  <si>
    <t>7</t>
  </si>
  <si>
    <t>968082017</t>
  </si>
  <si>
    <t>Vybourání plastových rámů oken včetně křídel plochy přes 2 do 4 m2</t>
  </si>
  <si>
    <t>-933676791</t>
  </si>
  <si>
    <t>Vybourání plastových rámů oken s křídly, dveřních zárubní, vrat rámu oken s křídly, plochy přes 2 do 4 m2</t>
  </si>
  <si>
    <t>https://podminky.urs.cz/item/CS_URS_2025_02/968082017</t>
  </si>
  <si>
    <t>"D.1.1.01.1"1,5*1,5</t>
  </si>
  <si>
    <t>985111232</t>
  </si>
  <si>
    <t>Odsekání betonu rubu kleneb a podlah tl přes 80 do 100 mm</t>
  </si>
  <si>
    <t>417077007</t>
  </si>
  <si>
    <t>Odsekání vrstev betonu rubu kleneb a podlah, tloušťka odsekané vrstvy přes 80 do 100 mm</t>
  </si>
  <si>
    <t>https://podminky.urs.cz/item/CS_URS_2025_02/985111232</t>
  </si>
  <si>
    <t>"základ stanice flokulantu"2*2,23*1,25</t>
  </si>
  <si>
    <t>"základ zásobní nádrž vody"2,0*1,16</t>
  </si>
  <si>
    <t>"základ čerpadla kalu na pásový lis"2*1,1*0,24</t>
  </si>
  <si>
    <t>985111233</t>
  </si>
  <si>
    <t>Odsekání betonu rubu kleneb a podlah tl přes 100 do 150 mm</t>
  </si>
  <si>
    <t>132782514</t>
  </si>
  <si>
    <t>Odsekání vrstev betonu rubu kleneb a podlah, tloušťka odsekané vrstvy přes 100 do 150 mm</t>
  </si>
  <si>
    <t>https://podminky.urs.cz/item/CS_URS_2025_02/985111233</t>
  </si>
  <si>
    <t>"základ pásový zahušťovač"3,8*1,2</t>
  </si>
  <si>
    <t>10</t>
  </si>
  <si>
    <t>985111292</t>
  </si>
  <si>
    <t>Příplatek k odsekání omítek a betonu za plochu do 10 m2 jednotlivě</t>
  </si>
  <si>
    <t>-573336054</t>
  </si>
  <si>
    <t>Odsekání vrstev betonu Příplatek k cenám za plochu do 10 m2 jednotlivě</t>
  </si>
  <si>
    <t>https://podminky.urs.cz/item/CS_URS_2025_02/985111292</t>
  </si>
  <si>
    <t>8,423+4,56</t>
  </si>
  <si>
    <t>997</t>
  </si>
  <si>
    <t>Doprava suti a vybouraných hmot</t>
  </si>
  <si>
    <t>11</t>
  </si>
  <si>
    <t>997013151</t>
  </si>
  <si>
    <t>Vnitrostaveništní doprava suti a vybouraných hmot pro budovy v do 6 m s omezením mechanizace</t>
  </si>
  <si>
    <t>t</t>
  </si>
  <si>
    <t>1929804462</t>
  </si>
  <si>
    <t>Vnitrostaveništní doprava suti a vybouraných hmot vodorovně do 50 m s naložením s omezením mechanizace pro budovy a haly výšky do 6 m</t>
  </si>
  <si>
    <t>https://podminky.urs.cz/item/CS_URS_2025_02/997013151</t>
  </si>
  <si>
    <t>997013501</t>
  </si>
  <si>
    <t>Odvoz suti a vybouraných hmot na skládku nebo meziskládku do 1 km se složením</t>
  </si>
  <si>
    <t>1157504023</t>
  </si>
  <si>
    <t>Odvoz suti a vybouraných hmot na skládku nebo meziskládku se složením, na vzdálenost do 1 km</t>
  </si>
  <si>
    <t>https://podminky.urs.cz/item/CS_URS_2025_02/997013501</t>
  </si>
  <si>
    <t>13</t>
  </si>
  <si>
    <t>997013509</t>
  </si>
  <si>
    <t>Příplatek k odvozu suti a vybouraných hmot na skládku ZKD 1 km přes 1 km</t>
  </si>
  <si>
    <t>-966781863</t>
  </si>
  <si>
    <t>Odvoz suti a vybouraných hmot na skládku nebo meziskládku se složením, na vzdálenost Příplatek k ceně za každý další započatý 1 km přes 1 km</t>
  </si>
  <si>
    <t>https://podminky.urs.cz/item/CS_URS_2025_02/997013509</t>
  </si>
  <si>
    <t>14</t>
  </si>
  <si>
    <t>997013871</t>
  </si>
  <si>
    <t>Poplatek za uložení stavebního odpadu na recyklační skládce (skládkovné) směsného stavebního a demoličního kód odpadu 17 09 04</t>
  </si>
  <si>
    <t>-1968193643</t>
  </si>
  <si>
    <t>Poplatek za uložení stavebního odpadu na recyklační skládce (skládkovné) směsného stavebního a demoličního zatříděného do Katalogu odpadů pod kódem 17 09 04</t>
  </si>
  <si>
    <t>https://podminky.urs.cz/item/CS_URS_2025_02/997013871</t>
  </si>
  <si>
    <t>PSV</t>
  </si>
  <si>
    <t>Práce a dodávky PSV</t>
  </si>
  <si>
    <t>767</t>
  </si>
  <si>
    <t>Konstrukce zámečnické</t>
  </si>
  <si>
    <t>15</t>
  </si>
  <si>
    <t>76759180R</t>
  </si>
  <si>
    <t>Demontáž podlah nebo podest z kompozitních pochůzných roštů k následnému použití včetněpřesunu a  uložení během výstavby</t>
  </si>
  <si>
    <t>16</t>
  </si>
  <si>
    <t>299573799</t>
  </si>
  <si>
    <t>Demontáž podlah nebo podest z kompozitních pochůzných roštů k následnému použití včetněpřesunu a uložení během výstavby</t>
  </si>
  <si>
    <t>0,7*3,65</t>
  </si>
  <si>
    <t>771</t>
  </si>
  <si>
    <t>Podlahy z dlaždic</t>
  </si>
  <si>
    <t>771571810</t>
  </si>
  <si>
    <t>Demontáž podlah z dlaždic keramických kladených do malty</t>
  </si>
  <si>
    <t>-997883273</t>
  </si>
  <si>
    <t>https://podminky.urs.cz/item/CS_URS_2025_02/771571810</t>
  </si>
  <si>
    <t>"D.1.1.01.1"52,6</t>
  </si>
  <si>
    <t>SO 02 - Stavební úpravy</t>
  </si>
  <si>
    <t>Soupis:</t>
  </si>
  <si>
    <t>SO 02-1 - Stavební úpravy stávající haly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</si>
  <si>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</si>
  <si>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</si>
  <si>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</si>
  <si>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</si>
  <si>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</si>
  <si>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998 - Přesun hmot</t>
  </si>
  <si>
    <t xml:space="preserve">    711 - Izolace proti vodě, vlhkosti a plynům</t>
  </si>
  <si>
    <t xml:space="preserve">    781 - Dokončovací práce - obklady</t>
  </si>
  <si>
    <t xml:space="preserve">    784 - Dokončovací práce - malby a tapety</t>
  </si>
  <si>
    <t>M - Práce a dodávky M</t>
  </si>
  <si>
    <t xml:space="preserve">    21-M - Elektromontáže</t>
  </si>
  <si>
    <t>Zakládání</t>
  </si>
  <si>
    <t>275362021</t>
  </si>
  <si>
    <t>Výztuž základových patek svařovanými sítěmi Kari</t>
  </si>
  <si>
    <t>-47711757</t>
  </si>
  <si>
    <t>Výztuž základů patek ze svařovaných sítí z drátů typu KARI</t>
  </si>
  <si>
    <t>https://podminky.urs.cz/item/CS_URS_2025_02/275362021</t>
  </si>
  <si>
    <t>"D.1.1.02.1"</t>
  </si>
  <si>
    <t>"12"</t>
  </si>
  <si>
    <t>0,0154*1,15</t>
  </si>
  <si>
    <t>"D.1.1.02.4"</t>
  </si>
  <si>
    <t>0,00324*1,15*2</t>
  </si>
  <si>
    <t>278382561</t>
  </si>
  <si>
    <t>Základ pod stroje z ŽB do 5 m3 tř. C 30/37 složitosti I</t>
  </si>
  <si>
    <t>1745424617</t>
  </si>
  <si>
    <t>Základy pod stroje nebo technologická zařízení z betonu s bedněním, odbedněním, bez úpravy povrchu z betonu železového objemu souvislé základové konstrukce do 5 m3 tř. C 30/37, složitosti I</t>
  </si>
  <si>
    <t>https://podminky.urs.cz/item/CS_URS_2025_02/278382561</t>
  </si>
  <si>
    <t>P</t>
  </si>
  <si>
    <t>Poznámka k položce:_x000D_
C30/37 XC4 XF3 XA1</t>
  </si>
  <si>
    <t>"12"0,36</t>
  </si>
  <si>
    <t>1,5*0,4*0,1*2</t>
  </si>
  <si>
    <t>Svislé a kompletní konstrukce</t>
  </si>
  <si>
    <t>310232071</t>
  </si>
  <si>
    <t>Zazdívka otvorů ve zdivu nadzákladovém pl do 1 m2 cihlami děrovanými broušenými na tenkovrstvou maltu tl zdiva 440 mm</t>
  </si>
  <si>
    <t>-1603716008</t>
  </si>
  <si>
    <t>Zazdívka otvorů ve zdivu nadzákladovém děrovanými broušenými cihlami plochy do 1 m2 na tenkovrstvou maltu, tl. zdiva 440 mm</t>
  </si>
  <si>
    <t>https://podminky.urs.cz/item/CS_URS_2025_02/310232071</t>
  </si>
  <si>
    <t>"08"</t>
  </si>
  <si>
    <t>0,8*0,8</t>
  </si>
  <si>
    <t>310232075</t>
  </si>
  <si>
    <t>Zazdívka otvorů ve zdivu nadzákladovém pl přes 1 do 4 m2 cihlami děrovanými broušenými na tenkovrstvou maltu tl zdiva 440 mm</t>
  </si>
  <si>
    <t>-1455153741</t>
  </si>
  <si>
    <t>Zazdívka otvorů ve zdivu nadzákladovém děrovanými broušenými cihlami plochy přes 1 m2 do 4 m2 na tenkovrstvou maltu, tl. zdiva 440 mm</t>
  </si>
  <si>
    <t>https://podminky.urs.cz/item/CS_URS_2025_02/310232075</t>
  </si>
  <si>
    <t>1,5*1,5-1,0*0,8</t>
  </si>
  <si>
    <t>317142442</t>
  </si>
  <si>
    <t>Překlad nenosný pórobetonový š 150 mm v do 250 mm na tenkovrstvou maltu dl přes 1000 do 1250 mm</t>
  </si>
  <si>
    <t>kus</t>
  </si>
  <si>
    <t>-794161574</t>
  </si>
  <si>
    <t>Překlady nenosné z pórobetonu osazené do tenkého maltového lože, výšky do 250 mm, šířky překladu 150 mm, délky překladu přes 1000 do 1250 mm</t>
  </si>
  <si>
    <t>https://podminky.urs.cz/item/CS_URS_2025_02/317142442</t>
  </si>
  <si>
    <t>"09"3</t>
  </si>
  <si>
    <t>Vodorovné konstrukce</t>
  </si>
  <si>
    <t>452141112</t>
  </si>
  <si>
    <t>Osazení plastových podkladních a vyrovnávacích prstenců nebo adaptérů pro šachty a vpusti včetně zalití do DN 500 v přes 50 do 100 mm</t>
  </si>
  <si>
    <t>70823168</t>
  </si>
  <si>
    <t>Osazení plastových podkladních a vyrovnávacích prvků pro šachty a vpusti prstenců nebo adaptérů včetně zalití cementovou maltou s kamenivem průměru do DN 500, výšky přes 50 do 100 mm</t>
  </si>
  <si>
    <t>https://podminky.urs.cz/item/CS_URS_2025_02/452141112</t>
  </si>
  <si>
    <t>M</t>
  </si>
  <si>
    <t>BTL.0006311.URS</t>
  </si>
  <si>
    <t>prstenec betonový pro uliční vpusť vyrovnávací TBV-Q 390/60/10a, 39x6x13cm</t>
  </si>
  <si>
    <t>495152471</t>
  </si>
  <si>
    <t>452141122</t>
  </si>
  <si>
    <t>Osazení plastových podkladních a vyrovnávacích prstenců nebo adaptérů pro šachty a vpusti včetně zalití přes DN 500 v přes 50 do 100 mm</t>
  </si>
  <si>
    <t>420967510</t>
  </si>
  <si>
    <t>Osazení plastových podkladních a vyrovnávacích prvků pro šachty a vpusti prstenců nebo adaptérů včetně zalití cementovou maltou s kamenivem průměru přes DN 500, výšky přes 50 do 100 mm</t>
  </si>
  <si>
    <t>https://podminky.urs.cz/item/CS_URS_2025_02/452141122</t>
  </si>
  <si>
    <t>PFB.1120104OZ</t>
  </si>
  <si>
    <t>Vyrovnávací prstenec (TBW-Q.1 200/600/120)</t>
  </si>
  <si>
    <t>1953160923</t>
  </si>
  <si>
    <t>Komunikace pozemní</t>
  </si>
  <si>
    <t>564871011</t>
  </si>
  <si>
    <t>Podklad ze štěrkodrtě ŠD plochy do 100 m2 tl 250 mm</t>
  </si>
  <si>
    <t>-1431695289</t>
  </si>
  <si>
    <t>Podklad ze štěrkodrti ŠD s rozprostřením a zhutněním plochy jednotlivě do 100 m2, po zhutnění tl. 250 mm</t>
  </si>
  <si>
    <t>https://podminky.urs.cz/item/CS_URS_2025_02/564871011</t>
  </si>
  <si>
    <t>"07"9,15</t>
  </si>
  <si>
    <t>565145001</t>
  </si>
  <si>
    <t>Asfaltový beton vrstva podkladní ACP 16 + tl 60 mm š do 1,5 m z nemodifikovaného asfaltu</t>
  </si>
  <si>
    <t>1175246266</t>
  </si>
  <si>
    <t>Asfaltový beton vrstva podkladní ACP 16 z nemodifikovaného asfaltu s rozprostřením a zhutněním ACP 16 + v pruhu šířky do 1,5 m, po zhutnění tl. 60 mm</t>
  </si>
  <si>
    <t>https://podminky.urs.cz/item/CS_URS_2025_02/565145001</t>
  </si>
  <si>
    <t>567120114</t>
  </si>
  <si>
    <t>Podklad ze směsi stmelené cementem SC C 1,5/2,0 (SC II) tl 150 mm</t>
  </si>
  <si>
    <t>423890713</t>
  </si>
  <si>
    <t>Podklad ze směsi stmelené cementem SC bez dilatačních spár, s rozprostřením a zhutněním SC C 1,5/2,0 (SC II), po zhutnění tl. 150 mm</t>
  </si>
  <si>
    <t>https://podminky.urs.cz/item/CS_URS_2025_02/567120114</t>
  </si>
  <si>
    <t>573111111</t>
  </si>
  <si>
    <t>Postřik živičný infiltrační s posypem z asfaltu množství 0,60 kg/m2</t>
  </si>
  <si>
    <t>1091591561</t>
  </si>
  <si>
    <t>Postřik infiltrační PI z asfaltu silničního s posypem kamenivem, v množství 0,60 kg/m2</t>
  </si>
  <si>
    <t>https://podminky.urs.cz/item/CS_URS_2025_02/573111111</t>
  </si>
  <si>
    <t>573211107</t>
  </si>
  <si>
    <t>Postřik živičný spojovací z asfaltu v množství 0,30 kg/m2</t>
  </si>
  <si>
    <t>724797163</t>
  </si>
  <si>
    <t>Postřik spojovací PS bez posypu kamenivem z asfaltu silničního, v množství 0,30 kg/m2</t>
  </si>
  <si>
    <t>https://podminky.urs.cz/item/CS_URS_2025_02/573211107</t>
  </si>
  <si>
    <t>577134011</t>
  </si>
  <si>
    <t>Asfaltový beton vrstva obrusná ACO 11+ tř. I tl 40 mm š do 1,5 m z nemodifikovaného asfaltu</t>
  </si>
  <si>
    <t>1709901934</t>
  </si>
  <si>
    <t>Asfaltový beton vrstva obrusná ACO 11 z nemodifikovaného asfaltu s rozprostřením a se zhutněním ACO 11+ v pruhu šířky do 1,5 m, po zhutnění tl. 40 mm</t>
  </si>
  <si>
    <t>https://podminky.urs.cz/item/CS_URS_2025_02/577134011</t>
  </si>
  <si>
    <t>Úpravy povrchů, podlahy a osazování výplní</t>
  </si>
  <si>
    <t>621215124</t>
  </si>
  <si>
    <t>Oprava kontaktního zateplení podhledů z polystyrenových desek tl přes 80 do 120 mm pl přes 0,5 do 1,0 m2</t>
  </si>
  <si>
    <t>1043858159</t>
  </si>
  <si>
    <t>Oprava kontaktního zateplení z polystyrenových desek jednotlivých malých ploch tloušťky přes 80 do 120 mm podhledů, plochy jednotlivě přes 0,5 do 1,0 m2</t>
  </si>
  <si>
    <t>https://podminky.urs.cz/item/CS_URS_2025_02/621215124</t>
  </si>
  <si>
    <t>"08"3</t>
  </si>
  <si>
    <t>17</t>
  </si>
  <si>
    <t>622511112</t>
  </si>
  <si>
    <t>Tenkovrstvá akrylátová mozaiková střednězrnná omítka vnějších stěn</t>
  </si>
  <si>
    <t>283761312</t>
  </si>
  <si>
    <t>Omítka tenkovrstvá akrylátová vnějších ploch probarvená bez penetrace mozaiková střednězrnná stěn</t>
  </si>
  <si>
    <t>https://podminky.urs.cz/item/CS_URS_2025_02/622511112</t>
  </si>
  <si>
    <t>"10"</t>
  </si>
  <si>
    <t>17,5</t>
  </si>
  <si>
    <t>18</t>
  </si>
  <si>
    <t>631312131</t>
  </si>
  <si>
    <t>Doplnění dosavadních mazanin betonem prostým plochy do 4 m2 tloušťky přes 80 mm</t>
  </si>
  <si>
    <t>247856686</t>
  </si>
  <si>
    <t>Doplnění dosavadních mazanin prostým betonem s dodáním hmot, bez potěru, plochy jednotlivě přes 1 m2 do 4 m2 a tl. přes 80 mm</t>
  </si>
  <si>
    <t>https://podminky.urs.cz/item/CS_URS_2025_02/631312131</t>
  </si>
  <si>
    <t>"11"</t>
  </si>
  <si>
    <t>0,4</t>
  </si>
  <si>
    <t>19</t>
  </si>
  <si>
    <t>631362021</t>
  </si>
  <si>
    <t>Výztuž mazanin svařovanými sítěmi Kari</t>
  </si>
  <si>
    <t>1311663322</t>
  </si>
  <si>
    <t>Výztuž mazanin ze svařovaných sítí z drátů typu KARI</t>
  </si>
  <si>
    <t>https://podminky.urs.cz/item/CS_URS_2025_02/631362021</t>
  </si>
  <si>
    <t>"11"0,0174*1,15</t>
  </si>
  <si>
    <t>20</t>
  </si>
  <si>
    <t>637211114</t>
  </si>
  <si>
    <t>Okapový chodník z betonových dlaždic tl 50 mm na MC 10</t>
  </si>
  <si>
    <t>-875348636</t>
  </si>
  <si>
    <t>Okapový chodník z dlaždic betonových do cementové malty MC-10 se zalitím spár cementovou maltou, tl. dlaždic 50 mm</t>
  </si>
  <si>
    <t>https://podminky.urs.cz/item/CS_URS_2025_02/637211114</t>
  </si>
  <si>
    <t>"06"3,0</t>
  </si>
  <si>
    <t>877360310</t>
  </si>
  <si>
    <t>Montáž kolen na kanalizačním potrubí z PP nebo tvrdého PVC-U trub hladkých plnostěnných DN 250</t>
  </si>
  <si>
    <t>-434192706</t>
  </si>
  <si>
    <t>Montáž tvarovek na kanalizačním plastovém potrubí z PP nebo PVC-U hladkého plnostěnného kolen, víček nebo hrdlových uzávěrů DN 250</t>
  </si>
  <si>
    <t>https://podminky.urs.cz/item/CS_URS_2025_02/877360310</t>
  </si>
  <si>
    <t>"napojení šachty"</t>
  </si>
  <si>
    <t>"D.1.1.02.1"1+1</t>
  </si>
  <si>
    <t>22</t>
  </si>
  <si>
    <t>WVN.DF903052N</t>
  </si>
  <si>
    <t>PVC ULTRA RIB  koleno 15° 250</t>
  </si>
  <si>
    <t>26615998</t>
  </si>
  <si>
    <t>23</t>
  </si>
  <si>
    <t>WVN.DF903054N</t>
  </si>
  <si>
    <t>PVC ULTA RIB  koleno 30° 250</t>
  </si>
  <si>
    <t>642357782</t>
  </si>
  <si>
    <t>24</t>
  </si>
  <si>
    <t>894414111</t>
  </si>
  <si>
    <t>Osazení betonových nebo železobetonových dílců pro šachty skruží základových (dno)</t>
  </si>
  <si>
    <t>1243912979</t>
  </si>
  <si>
    <t>https://podminky.urs.cz/item/CS_URS_2025_02/894414111</t>
  </si>
  <si>
    <t>"04"</t>
  </si>
  <si>
    <t>"D.1.1.02.1"1</t>
  </si>
  <si>
    <t>25</t>
  </si>
  <si>
    <t>PFB.1131001G</t>
  </si>
  <si>
    <t>Šachtové dno (TBZ-Q.1 250/500)</t>
  </si>
  <si>
    <t>-881491005</t>
  </si>
  <si>
    <t>26</t>
  </si>
  <si>
    <t>894414211</t>
  </si>
  <si>
    <t>Osazení betonových nebo železobetonových dílců pro šachty desek zákrytových</t>
  </si>
  <si>
    <t>1830304764</t>
  </si>
  <si>
    <t>https://podminky.urs.cz/item/CS_URS_2025_02/894414211</t>
  </si>
  <si>
    <t>27</t>
  </si>
  <si>
    <t>CSB.0077379.URS</t>
  </si>
  <si>
    <t>Zákrytová deska (TZK-Q.1 1000x625/200)</t>
  </si>
  <si>
    <t>-1328232770</t>
  </si>
  <si>
    <t>28</t>
  </si>
  <si>
    <t>895941301</t>
  </si>
  <si>
    <t>Osazení vpusti uliční DN 450 z betonových dílců dno s výtokem</t>
  </si>
  <si>
    <t>1419576523</t>
  </si>
  <si>
    <t>Osazení vpusti uliční z betonových dílců DN 450 dno s výtokem</t>
  </si>
  <si>
    <t>https://podminky.urs.cz/item/CS_URS_2025_02/895941301</t>
  </si>
  <si>
    <t>29</t>
  </si>
  <si>
    <t>5922449R</t>
  </si>
  <si>
    <t>skruž betonová dno s odtokem (TBV-Q 450/500/PVC DN 250)</t>
  </si>
  <si>
    <t>2022220854</t>
  </si>
  <si>
    <t>30</t>
  </si>
  <si>
    <t>895941313</t>
  </si>
  <si>
    <t>Osazení vpusti uliční DN 450 z betonových dílců skruž horní 295 mm</t>
  </si>
  <si>
    <t>-51830717</t>
  </si>
  <si>
    <t>Osazení vpusti uliční z betonových dílců DN 450 skruž horní 295 mm</t>
  </si>
  <si>
    <t>https://podminky.urs.cz/item/CS_URS_2025_02/895941313</t>
  </si>
  <si>
    <t>31</t>
  </si>
  <si>
    <t>59223857</t>
  </si>
  <si>
    <t>skruž betonová horní pro uliční vpusť 450x295x50mm</t>
  </si>
  <si>
    <t>-805341774</t>
  </si>
  <si>
    <t>32</t>
  </si>
  <si>
    <t>899104112</t>
  </si>
  <si>
    <t>Osazení poklopů litinových, ocelových nebo železobetonových včetně rámů pro třídu zatížení D400, E600</t>
  </si>
  <si>
    <t>-999467782</t>
  </si>
  <si>
    <t>Osazení poklopů šachtových litinových, ocelových nebo železobetonových včetně rámů pro třídu zatížení D400, E600</t>
  </si>
  <si>
    <t>https://podminky.urs.cz/item/CS_URS_2025_02/899104112</t>
  </si>
  <si>
    <t>33</t>
  </si>
  <si>
    <t>28661935</t>
  </si>
  <si>
    <t>poklop šachtový litinový DN 600 pro třídu zatížení D400</t>
  </si>
  <si>
    <t>886998461</t>
  </si>
  <si>
    <t>34</t>
  </si>
  <si>
    <t>899204112</t>
  </si>
  <si>
    <t>Osazení mříží litinových včetně rámů a košů na bahno pro třídu zatížení D400, E600</t>
  </si>
  <si>
    <t>737389168</t>
  </si>
  <si>
    <t>https://podminky.urs.cz/item/CS_URS_2025_02/899204112</t>
  </si>
  <si>
    <t>35</t>
  </si>
  <si>
    <t>55241040</t>
  </si>
  <si>
    <t>mříž litinová 600/40T, 420x620 D400</t>
  </si>
  <si>
    <t>-1202528211</t>
  </si>
  <si>
    <t>36</t>
  </si>
  <si>
    <t>952901111</t>
  </si>
  <si>
    <t>Vyčištění budov bytové a občanské výstavby při výšce podlaží do 4 m</t>
  </si>
  <si>
    <t>1447212462</t>
  </si>
  <si>
    <t>Vyčištění budov nebo objektů před předáním do užívání budov bytové nebo občanské výstavby, světlé výšky podlaží do 4 m</t>
  </si>
  <si>
    <t>https://podminky.urs.cz/item/CS_URS_2025_02/952901111</t>
  </si>
  <si>
    <t>37</t>
  </si>
  <si>
    <t>977151118</t>
  </si>
  <si>
    <t>Jádrové vrty diamantovými korunkami do stavebních materiálů D přes 90 do 100 mm</t>
  </si>
  <si>
    <t>-2042692742</t>
  </si>
  <si>
    <t>Jádrové vrty diamantovými korunkami do stavebních materiálů (železobetonu, betonu, cihel, obkladů, dlažeb, kamene) průměru přes 90 do 100 mm</t>
  </si>
  <si>
    <t>https://podminky.urs.cz/item/CS_URS_2025_02/977151118</t>
  </si>
  <si>
    <t>"16"0,45</t>
  </si>
  <si>
    <t>998</t>
  </si>
  <si>
    <t>Přesun hmot</t>
  </si>
  <si>
    <t>38</t>
  </si>
  <si>
    <t>998011001</t>
  </si>
  <si>
    <t>Přesun hmot pro budovy zděné v do 6 m</t>
  </si>
  <si>
    <t>-457451886</t>
  </si>
  <si>
    <t>Přesun hmot pro budovy občanské výstavby, bydlení, výrobu a služby s nosnou svislou konstrukcí zděnou z cihel, tvárnic nebo kamene vodorovná dopravní vzdálenost do 100 m základní pro budovy výšky do 6 m</t>
  </si>
  <si>
    <t>https://podminky.urs.cz/item/CS_URS_2025_02/998011001</t>
  </si>
  <si>
    <t>711</t>
  </si>
  <si>
    <t>Izolace proti vodě, vlhkosti a plynům</t>
  </si>
  <si>
    <t>39</t>
  </si>
  <si>
    <t>711772112</t>
  </si>
  <si>
    <t>Izolace proti vodě opracování trubních prostupů na přírubu do 500 mm dotěsnění tmelem</t>
  </si>
  <si>
    <t>CS ÚRS 2018 02</t>
  </si>
  <si>
    <t>-1564802565</t>
  </si>
  <si>
    <t>Provedení detailů termoplasty opracování trubních prostupů s dotěsněním tmelem na pevnou a volnou přírubu, průměru přes 200 do 500 mm</t>
  </si>
  <si>
    <t>"15"2</t>
  </si>
  <si>
    <t>40</t>
  </si>
  <si>
    <t>5856201R</t>
  </si>
  <si>
    <t>malta zálivková cementová expanzní pro kotvení a vyztužení SIKA GROUT</t>
  </si>
  <si>
    <t>kg</t>
  </si>
  <si>
    <t>-2111778979</t>
  </si>
  <si>
    <t>"1,9 kg/1 mm/m2"</t>
  </si>
  <si>
    <t>(PI*0,125*0,125-PI*0,075*0,075)*450*1,9*2</t>
  </si>
  <si>
    <t>41</t>
  </si>
  <si>
    <t>998711211</t>
  </si>
  <si>
    <t>Přesun hmot procentní pro izolace proti vodě, vlhkosti a plynům s omezením mechanizace v objektech v do 6 m</t>
  </si>
  <si>
    <t>%</t>
  </si>
  <si>
    <t>-1969274204</t>
  </si>
  <si>
    <t>Přesun hmot pro izolace proti vodě, vlhkosti a plynům stanovený procentní sazbou (%) z ceny vodorovná dopravní vzdálenost do 50 m s omezením mechanizace v objektech výšky do 6 m</t>
  </si>
  <si>
    <t>https://podminky.urs.cz/item/CS_URS_2025_02/998711211</t>
  </si>
  <si>
    <t>42</t>
  </si>
  <si>
    <t>76765891R</t>
  </si>
  <si>
    <t>Oprava a údržba vrat demontáž vrat včetně pohonu a vodicích lišt  - repase vrat,zpětná montáž</t>
  </si>
  <si>
    <t>2014623237</t>
  </si>
  <si>
    <t>Oprava a údržba vrat demontáž vrat včetně pohonu a vodicích lišt - repase vrat,zpětná montáž</t>
  </si>
  <si>
    <t>43</t>
  </si>
  <si>
    <t>998767211</t>
  </si>
  <si>
    <t>Přesun hmot procentní pro zámečnické konstrukce s omezením mechanizace v objektech v do 6 m</t>
  </si>
  <si>
    <t>1022966529</t>
  </si>
  <si>
    <t>Přesun hmot pro zámečnické konstrukce stanovený procentní sazbou (%) z ceny vodorovná dopravní vzdálenost do 50 m s omezením mechanizace v objektech výšky do 6 m</t>
  </si>
  <si>
    <t>https://podminky.urs.cz/item/CS_URS_2025_02/998767211</t>
  </si>
  <si>
    <t>44</t>
  </si>
  <si>
    <t>771111011</t>
  </si>
  <si>
    <t>Vysátí podkladu před pokládkou dlažby</t>
  </si>
  <si>
    <t>-1131271919</t>
  </si>
  <si>
    <t>Příprava podkladu před provedením dlažby vysátí podlah</t>
  </si>
  <si>
    <t>https://podminky.urs.cz/item/CS_URS_2025_02/771111011</t>
  </si>
  <si>
    <t>"13"69,5</t>
  </si>
  <si>
    <t>45</t>
  </si>
  <si>
    <t>771121011</t>
  </si>
  <si>
    <t>Nátěr penetrační na podlahu</t>
  </si>
  <si>
    <t>1034053554</t>
  </si>
  <si>
    <t>Příprava podkladu před provedením dlažby nátěr penetrační na podlahu</t>
  </si>
  <si>
    <t>https://podminky.urs.cz/item/CS_URS_2025_02/771121011</t>
  </si>
  <si>
    <t>46</t>
  </si>
  <si>
    <t>771121025</t>
  </si>
  <si>
    <t>Broušení stávajícího podkladu před litím stěrky před pokládkou dlažby</t>
  </si>
  <si>
    <t>111496606</t>
  </si>
  <si>
    <t>Příprava podkladu před provedením dlažby broušení podlah stávajícího podkladu před litím stěrky</t>
  </si>
  <si>
    <t>https://podminky.urs.cz/item/CS_URS_2025_02/771121025</t>
  </si>
  <si>
    <t>47</t>
  </si>
  <si>
    <t>771151011</t>
  </si>
  <si>
    <t>Samonivelační stěrka podlah pevnosti 20 MPa tl 3 mm</t>
  </si>
  <si>
    <t>-604387185</t>
  </si>
  <si>
    <t>Příprava podkladu před provedením dlažby samonivelační stěrka min. pevnosti 20 MPa, tloušťky do 3 mm</t>
  </si>
  <si>
    <t>https://podminky.urs.cz/item/CS_URS_2025_02/771151011</t>
  </si>
  <si>
    <t>48</t>
  </si>
  <si>
    <t>771574516</t>
  </si>
  <si>
    <t>Montáž podlah keramických hladkých lepených cementovým flexibilním rychletuhnoucím lepidlem přes 9 do 12 ks/m2</t>
  </si>
  <si>
    <t>-763169772</t>
  </si>
  <si>
    <t>Montáž podlah z dlaždic keramických lepených cementovým flexibilním rychletuhnoucím lepidlem hladkých, tloušťky do 10 mm přes 9 do 12 ks/m2</t>
  </si>
  <si>
    <t>https://podminky.urs.cz/item/CS_URS_2025_02/771574516</t>
  </si>
  <si>
    <t>49</t>
  </si>
  <si>
    <t>59761160</t>
  </si>
  <si>
    <t>dlažba keramická slinutá mrazuvzdorná povrch hladký/matný tl do 10mm přes 9 do 12ks/m2</t>
  </si>
  <si>
    <t>-1077605238</t>
  </si>
  <si>
    <t>69,5*1,15 'Přepočtené koeficientem množství</t>
  </si>
  <si>
    <t>50</t>
  </si>
  <si>
    <t>771591115</t>
  </si>
  <si>
    <t>Podlahy spárování silikonem</t>
  </si>
  <si>
    <t>-296646920</t>
  </si>
  <si>
    <t>Podlahy - dokončovací práce spárování silikonem</t>
  </si>
  <si>
    <t>https://podminky.urs.cz/item/CS_URS_2025_02/771591115</t>
  </si>
  <si>
    <t>9,3*2+8,4*2</t>
  </si>
  <si>
    <t>51</t>
  </si>
  <si>
    <t>771591184</t>
  </si>
  <si>
    <t>Pracnější řezání podlah z dlaždic keramických rovné</t>
  </si>
  <si>
    <t>-435805844</t>
  </si>
  <si>
    <t>Podlahy - dokončovací práce pracnější řezání dlaždic keramických rovné</t>
  </si>
  <si>
    <t>https://podminky.urs.cz/item/CS_URS_2025_02/771591184</t>
  </si>
  <si>
    <t>52</t>
  </si>
  <si>
    <t>998771211</t>
  </si>
  <si>
    <t>Přesun hmot procentní pro podlahy z dlaždic s omezením mechanizace v objektech v do 6 m</t>
  </si>
  <si>
    <t>-1539558626</t>
  </si>
  <si>
    <t>Přesun hmot pro podlahy z dlaždic stanovený procentní sazbou (%) z ceny vodorovná dopravní vzdálenost do 50 m s omezením mechanizace v objektech výšky do 6 m</t>
  </si>
  <si>
    <t>https://podminky.urs.cz/item/CS_URS_2025_02/998771211</t>
  </si>
  <si>
    <t>781</t>
  </si>
  <si>
    <t>Dokončovací práce - obklady</t>
  </si>
  <si>
    <t>53</t>
  </si>
  <si>
    <t>781111011</t>
  </si>
  <si>
    <t>Ometení (oprášení) stěny při přípravě podkladu</t>
  </si>
  <si>
    <t>-1431792969</t>
  </si>
  <si>
    <t>Příprava podkladu před provedením obkladu oprášení (ometení) stěny</t>
  </si>
  <si>
    <t>https://podminky.urs.cz/item/CS_URS_2025_02/781111011</t>
  </si>
  <si>
    <t>"14"20</t>
  </si>
  <si>
    <t>54</t>
  </si>
  <si>
    <t>781121011</t>
  </si>
  <si>
    <t>Nátěr penetrační na stěnu</t>
  </si>
  <si>
    <t>-1582474618</t>
  </si>
  <si>
    <t>Příprava podkladu před provedením obkladu nátěr penetrační na stěnu</t>
  </si>
  <si>
    <t>https://podminky.urs.cz/item/CS_URS_2025_02/781121011</t>
  </si>
  <si>
    <t>55</t>
  </si>
  <si>
    <t>781472319</t>
  </si>
  <si>
    <t>Montáž obkladů keramických hladkých lepených cementovým flexibilním rychletuhnoucím lepidlem přes 22 do 25 ks/m2</t>
  </si>
  <si>
    <t>957879661</t>
  </si>
  <si>
    <t>Montáž keramických obkladů stěn lepených cementovým flexibilním rychletuhnoucím lepidlem hladkých přes 22 do 25 ks/m2</t>
  </si>
  <si>
    <t>https://podminky.urs.cz/item/CS_URS_2025_02/781472319</t>
  </si>
  <si>
    <t>56</t>
  </si>
  <si>
    <t>LSS.GAA1K111</t>
  </si>
  <si>
    <t>RAKO Color Two GAA1K111 dlaždice slinutá, povrch glazovaný, tmavě šedá 198x198x7 mm</t>
  </si>
  <si>
    <t>211022267</t>
  </si>
  <si>
    <t>20*1,15 'Přepočtené koeficientem množství</t>
  </si>
  <si>
    <t>57</t>
  </si>
  <si>
    <t>781495115</t>
  </si>
  <si>
    <t>Spárování vnitřních obkladů silikonem</t>
  </si>
  <si>
    <t>78551351</t>
  </si>
  <si>
    <t>Obklad - dokončující práce ostatní práce spárování silikonem</t>
  </si>
  <si>
    <t>https://podminky.urs.cz/item/CS_URS_2025_02/781495115</t>
  </si>
  <si>
    <t>58</t>
  </si>
  <si>
    <t>998781211</t>
  </si>
  <si>
    <t>Přesun hmot procentní pro obklady keramické s omezením mechanizace v objektech v do 6 m</t>
  </si>
  <si>
    <t>-209126495</t>
  </si>
  <si>
    <t>Přesun hmot pro obklady keramické stanovený procentní sazbou (%) z ceny vodorovná dopravní vzdálenost do 50 m s omezením mechanizace v objektech výšky do 6 m</t>
  </si>
  <si>
    <t>https://podminky.urs.cz/item/CS_URS_2025_02/998781211</t>
  </si>
  <si>
    <t>784</t>
  </si>
  <si>
    <t>Dokončovací práce - malby a tapety</t>
  </si>
  <si>
    <t>59</t>
  </si>
  <si>
    <t>784111003</t>
  </si>
  <si>
    <t>Oprášení (ometení ) podkladu v místnostech v přes 3,80 do 5,00 m</t>
  </si>
  <si>
    <t>-948512835</t>
  </si>
  <si>
    <t>Oprášení (ometení) podkladu v místnostech výšky přes 3,80 do 5,00 m</t>
  </si>
  <si>
    <t>https://podminky.urs.cz/item/CS_URS_2025_02/784111003</t>
  </si>
  <si>
    <t>60</t>
  </si>
  <si>
    <t>784181113</t>
  </si>
  <si>
    <t>Základní silikátová jednonásobná bezbarvá penetrace podkladu v místnostech v přes 3,80 do 5,00 m</t>
  </si>
  <si>
    <t>-2105340260</t>
  </si>
  <si>
    <t>Penetrace podkladu jednonásobná základní silikátová bezbarvá v místnostech výšky přes 3,80 do 5,00 m</t>
  </si>
  <si>
    <t>https://podminky.urs.cz/item/CS_URS_2025_02/784181113</t>
  </si>
  <si>
    <t>61</t>
  </si>
  <si>
    <t>784211103</t>
  </si>
  <si>
    <t>Dvojnásobné bílé malby ze směsí za mokra výborně oděruvzdorných v místnostech v přes 3,80 do 5,00 m</t>
  </si>
  <si>
    <t>1185062910</t>
  </si>
  <si>
    <t>Malby z malířských směsí oděruvzdorných za mokra dvojnásobné, bílé za mokra oděruvzdorné výborně v místnostech výšky přes 3,80 do 5,00 m</t>
  </si>
  <si>
    <t>https://podminky.urs.cz/item/CS_URS_2025_02/784211103</t>
  </si>
  <si>
    <t>Práce a dodávky M</t>
  </si>
  <si>
    <t>21-M</t>
  </si>
  <si>
    <t>Elektromontáže</t>
  </si>
  <si>
    <t>62</t>
  </si>
  <si>
    <t>210103013</t>
  </si>
  <si>
    <t>Montáž těsnicí vložky potrubí pro vývrt/pažnici DN 100 trubka nebo kabel d 50</t>
  </si>
  <si>
    <t>64</t>
  </si>
  <si>
    <t>739019356</t>
  </si>
  <si>
    <t>Montáž vložky těsnicí pro chráničku nebo kabel do prostupových vývrtů nebo pažnic DN 100, průměru trubky nebo kabelu d 50</t>
  </si>
  <si>
    <t>https://podminky.urs.cz/item/CS_URS_2025_02/210103013</t>
  </si>
  <si>
    <t>"16"1</t>
  </si>
  <si>
    <t>63</t>
  </si>
  <si>
    <t>48487009</t>
  </si>
  <si>
    <t>vložka těsnící nedělená, pažnice/vývrt DN 100, potrubí d 50</t>
  </si>
  <si>
    <t>128</t>
  </si>
  <si>
    <t>881506078</t>
  </si>
  <si>
    <t>SO 02-2 - Přístřešek pro kontejner</t>
  </si>
  <si>
    <t>131251100</t>
  </si>
  <si>
    <t>Hloubení jam nezapažených v hornině třídy těžitelnosti I skupiny 3 objem do 20 m3 strojně</t>
  </si>
  <si>
    <t>1660259615</t>
  </si>
  <si>
    <t>Hloubení nezapažených jam a zářezů strojně s urovnáním dna do předepsaného profilu a spádu v hornině třídy těžitelnosti I skupiny 3 do 20 m3</t>
  </si>
  <si>
    <t>https://podminky.urs.cz/item/CS_URS_2025_02/131251100</t>
  </si>
  <si>
    <t>5,1*7,6*0,25</t>
  </si>
  <si>
    <t>132251251</t>
  </si>
  <si>
    <t>Hloubení rýh nezapažených š do 2000 mm v hornině třídy těžitelnosti I skupiny 3 objem do 20 m3 strojně</t>
  </si>
  <si>
    <t>-294248161</t>
  </si>
  <si>
    <t>Hloubení nezapažených rýh šířky přes 800 do 2 000 mm strojně s urovnáním dna do předepsaného profilu a spádu v hornině třídy těžitelnosti I skupiny 3 do 20 m3</t>
  </si>
  <si>
    <t>https://podminky.urs.cz/item/CS_URS_2025_02/132251251</t>
  </si>
  <si>
    <t>(0,6+1,3)/2*0,85*(6,4*2+4,1*2)</t>
  </si>
  <si>
    <t>162351103</t>
  </si>
  <si>
    <t>Vodorovné přemístění přes 50 do 500 m výkopku/sypaniny z horniny třídy těžitelnosti I skupiny 1 až 3</t>
  </si>
  <si>
    <t>2093867227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</si>
  <si>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</si>
  <si>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https://podminky.urs.cz/item/CS_URS_2025_02/162351103</t>
  </si>
  <si>
    <t>"meziskládka zemina na zásyp"9,104*2</t>
  </si>
  <si>
    <t>162451106</t>
  </si>
  <si>
    <t>Vodorovné přemístění přes 1 500 do 2000 m výkopku/sypaniny z horniny třídy těžitelnosti I skupiny 1 až 3</t>
  </si>
  <si>
    <t>43973754</t>
  </si>
  <si>
    <t>Vodorovné přemístění výkopku nebo sypaniny po suchu na obvyklém dopravním prostředku, bez naložení výkopku, avšak se složením bez rozhrnutí z horniny třídy těžitelnosti I skupiny 1 až 3 na vzdálenost přes 1 500 do 2 000 m</t>
  </si>
  <si>
    <t>https://podminky.urs.cz/item/CS_URS_2025_02/162451106</t>
  </si>
  <si>
    <t>"skládka"</t>
  </si>
  <si>
    <t>9,69+16,958-9,104</t>
  </si>
  <si>
    <t>167151101</t>
  </si>
  <si>
    <t>Nakládání výkopku z hornin třídy těžitelnosti I skupiny 1 až 3 do 100 m3</t>
  </si>
  <si>
    <t>2060653865</t>
  </si>
  <si>
    <t>Nakládání, skládání a překládání neulehlého výkopku nebo sypaniny strojně nakládání, množství do 100 m3, z horniny třídy těžitelnosti I, skupiny 1 až 3</t>
  </si>
  <si>
    <t>https://podminky.urs.cz/item/CS_URS_2025_02/167151101</t>
  </si>
  <si>
    <t>"zemina na zásyp"9,104</t>
  </si>
  <si>
    <t>171201231</t>
  </si>
  <si>
    <t>Poplatek za uložení zeminy a kamení na recyklační skládce (skládkovné) kód odpadu 17 05 04</t>
  </si>
  <si>
    <t>1918030347</t>
  </si>
  <si>
    <t>Poplatek za uložení stavebního odpadu na recyklační skládce (skládkovné) zeminy a kamení zatříděného do Katalogu odpadů pod kódem 17 05 04</t>
  </si>
  <si>
    <t>https://podminky.urs.cz/item/CS_URS_2025_02/171201231</t>
  </si>
  <si>
    <t>17,544*2 'Přepočtené koeficientem množství</t>
  </si>
  <si>
    <t>171251201</t>
  </si>
  <si>
    <t>Uložení sypaniny na skládky nebo meziskládky</t>
  </si>
  <si>
    <t>52646460</t>
  </si>
  <si>
    <t>Uložení sypaniny na skládky nebo meziskládky bez hutnění s upravením uložené sypaniny do předepsaného tvaru</t>
  </si>
  <si>
    <t>https://podminky.urs.cz/item/CS_URS_2025_02/171251201</t>
  </si>
  <si>
    <t>9,69+16,958</t>
  </si>
  <si>
    <t>174151101</t>
  </si>
  <si>
    <t>Zásyp jam, šachet rýh nebo kolem objektů sypaninou se zhutněním</t>
  </si>
  <si>
    <t>695922504</t>
  </si>
  <si>
    <t>Zásyp sypaninou z jakékoliv horniny strojně s uložením výkopku ve vrstvách se zhutněním jam, šachet, rýh nebo kolem objektů v těchto vykopávkách</t>
  </si>
  <si>
    <t>https://podminky.urs.cz/item/CS_URS_2025_02/174151101</t>
  </si>
  <si>
    <t>"pasy výkop"16,958</t>
  </si>
  <si>
    <t>"odpočet pasu"-7,854</t>
  </si>
  <si>
    <t>181951112</t>
  </si>
  <si>
    <t>Úprava pláně v hornině třídy těžitelnosti I skupiny 1 až 3 se zhutněním strojně</t>
  </si>
  <si>
    <t>645392969</t>
  </si>
  <si>
    <t>Úprava pláně vyrovnáním výškových rozdílů strojně v hornině třídy těžitelnosti I, skupiny 1 až 3 se zhutněním</t>
  </si>
  <si>
    <t>https://podminky.urs.cz/item/CS_URS_2025_02/181951112</t>
  </si>
  <si>
    <t>7,6*5,2</t>
  </si>
  <si>
    <t>273313511</t>
  </si>
  <si>
    <t>Základové desky z betonu tř. C 12/15</t>
  </si>
  <si>
    <t>154572106</t>
  </si>
  <si>
    <t>Základy z betonu prostého desky z betonu kamenem neprokládaného tř. C 12/15</t>
  </si>
  <si>
    <t>https://podminky.urs.cz/item/CS_URS_2025_02/273313511</t>
  </si>
  <si>
    <t>0,6*0,1*(6,4*2+4,1*2)</t>
  </si>
  <si>
    <t>3,3*5,6*0,1</t>
  </si>
  <si>
    <t>273322611</t>
  </si>
  <si>
    <t>Základové desky ze ŽB se zvýšenými nároky na prostředí tř. C 30/37</t>
  </si>
  <si>
    <t>705322063</t>
  </si>
  <si>
    <t>Základy z betonu železového (bez výztuže) desky z betonu se zvýšenými nároky na prostředí tř. C 30/37</t>
  </si>
  <si>
    <t>https://podminky.urs.cz/item/CS_URS_2025_02/273322611</t>
  </si>
  <si>
    <t>Poznámka k položce:_x000D_
C 30/37 XC4 XF3 XA1</t>
  </si>
  <si>
    <t>4,1*6,4*0,15*1,1</t>
  </si>
  <si>
    <t>273351121</t>
  </si>
  <si>
    <t>Zřízení bednění základových desek</t>
  </si>
  <si>
    <t>-2119488590</t>
  </si>
  <si>
    <t>Bednění základů desek zřízení</t>
  </si>
  <si>
    <t>https://podminky.urs.cz/item/CS_URS_2025_02/273351121</t>
  </si>
  <si>
    <t>(4,1*2+6,4*2)*0,15</t>
  </si>
  <si>
    <t>273351122</t>
  </si>
  <si>
    <t>Odstranění bednění základových desek</t>
  </si>
  <si>
    <t>240377180</t>
  </si>
  <si>
    <t>Bednění základů desek odstranění</t>
  </si>
  <si>
    <t>https://podminky.urs.cz/item/CS_URS_2025_02/273351122</t>
  </si>
  <si>
    <t>273362021</t>
  </si>
  <si>
    <t>Výztuž základových desek svařovanými sítěmi Kari</t>
  </si>
  <si>
    <t>-1756886517</t>
  </si>
  <si>
    <t>Výztuž základů desek ze svařovaných sítí z drátů typu KARI</t>
  </si>
  <si>
    <t>https://podminky.urs.cz/item/CS_URS_2025_02/273362021</t>
  </si>
  <si>
    <t>"KARI 150x150x8"</t>
  </si>
  <si>
    <t>(0,1417+0,0998)*1,15</t>
  </si>
  <si>
    <t>274322611</t>
  </si>
  <si>
    <t>Základové pasy ze ŽB se zvýšenými nároky na prostředí tř. C 30/37</t>
  </si>
  <si>
    <t>2080131313</t>
  </si>
  <si>
    <t>Základy z betonu železového (bez výztuže) pasy z betonu se zvýšenými nároky na prostředí tř. C 30/37</t>
  </si>
  <si>
    <t>https://podminky.urs.cz/item/CS_URS_2025_02/274322611</t>
  </si>
  <si>
    <t>0,4*0,85*(6,4*2+4,1*2)*1,1</t>
  </si>
  <si>
    <t>274351121</t>
  </si>
  <si>
    <t>Zřízení bednění základových pasů rovného</t>
  </si>
  <si>
    <t>-833358084</t>
  </si>
  <si>
    <t>Bednění základů pasů rovné zřízení</t>
  </si>
  <si>
    <t>https://podminky.urs.cz/item/CS_URS_2025_02/274351121</t>
  </si>
  <si>
    <t>2*0,85*(6,4*2+4,1*2)</t>
  </si>
  <si>
    <t>274351122</t>
  </si>
  <si>
    <t>Odstranění bednění základových pasů rovného</t>
  </si>
  <si>
    <t>572475285</t>
  </si>
  <si>
    <t>Bednění základů pasů rovné odstranění</t>
  </si>
  <si>
    <t>https://podminky.urs.cz/item/CS_URS_2025_02/274351122</t>
  </si>
  <si>
    <t>274362021</t>
  </si>
  <si>
    <t>Výztuž základových pasů svařovanými sítěmi Kari</t>
  </si>
  <si>
    <t>-767999329</t>
  </si>
  <si>
    <t>Výztuž základů pasů ze svařovaných sítí z drátů typu KARI</t>
  </si>
  <si>
    <t>https://podminky.urs.cz/item/CS_URS_2025_02/274362021</t>
  </si>
  <si>
    <t>(0,1134+0,0817)*1,15</t>
  </si>
  <si>
    <t>953946112</t>
  </si>
  <si>
    <t>Montáž atypických ocelových kcí hmotnosti přes 1 do 2,5 t z profilů hmotnosti do 13 kg/m</t>
  </si>
  <si>
    <t>1240656953</t>
  </si>
  <si>
    <t>Montáž atypických ocelových konstrukcí profilů hmotnosti do 13 kg/m, hmotnosti konstrukce přes 1 do 2,5 t</t>
  </si>
  <si>
    <t>https://podminky.urs.cz/item/CS_URS_2025_02/953946112</t>
  </si>
  <si>
    <t>2,1926-0,8064</t>
  </si>
  <si>
    <t>95394001R</t>
  </si>
  <si>
    <t>Dodávka a výroba konstrukce přístřešku kontejneru-mat.1.0036 žárový pozink 80 nm+nátěr 240 nm viz D.1.1.02.1</t>
  </si>
  <si>
    <t>-749336859</t>
  </si>
  <si>
    <t>1386*1,1 'Přepočtené koeficientem množství</t>
  </si>
  <si>
    <t>953961113</t>
  </si>
  <si>
    <t>Kotva chemickým tmelem M 12 hl 110 mm do betonu, ŽB nebo kamene s vyvrtáním otvoru</t>
  </si>
  <si>
    <t>-200415663</t>
  </si>
  <si>
    <t>Kotva chemická s vyvrtáním otvoru do betonu, železobetonu nebo tvrdého kamene tmel, velikost M 12, hloubka 110 mm</t>
  </si>
  <si>
    <t>https://podminky.urs.cz/item/CS_URS_2025_02/953961113</t>
  </si>
  <si>
    <t>"D.1.1.02.2-trny lyžin"50</t>
  </si>
  <si>
    <t>953961115</t>
  </si>
  <si>
    <t>Kotva chemickým tmelem M 20 hl 170 mm do betonu, ŽB nebo kamene s vyvrtáním otvoru</t>
  </si>
  <si>
    <t>239603418</t>
  </si>
  <si>
    <t>Kotva chemická s vyvrtáním otvoru do betonu, železobetonu nebo tvrdého kamene tmel, velikost M 20, hloubka 170 mm</t>
  </si>
  <si>
    <t>https://podminky.urs.cz/item/CS_URS_2025_02/953961115</t>
  </si>
  <si>
    <t>"D.1.1.02.1"4*9</t>
  </si>
  <si>
    <t>953965141</t>
  </si>
  <si>
    <t>Kotevní šroub pro chemické kotvy M 20 dl 240 mm</t>
  </si>
  <si>
    <t>1529377216</t>
  </si>
  <si>
    <t>Kotva chemická s vyvrtáním otvoru kotevní šrouby pro chemické kotvy, velikost M 20, délka 240 mm</t>
  </si>
  <si>
    <t>https://podminky.urs.cz/item/CS_URS_2025_02/953965141</t>
  </si>
  <si>
    <t>998014211</t>
  </si>
  <si>
    <t>Přesun hmot pro budovy jednopodlažní z kovových dílců</t>
  </si>
  <si>
    <t>-1634774479</t>
  </si>
  <si>
    <t>Přesun hmot pro budovy a haly občanské výstavby, bydlení, výrobu a služby s nosnou svislou konstrukcí montovanou z dílců kovových vodorovná dopravní vzdálenost do 100 m, pro budovy a haly jednopodlažní</t>
  </si>
  <si>
    <t>https://podminky.urs.cz/item/CS_URS_2025_02/998014211</t>
  </si>
  <si>
    <t>767391112</t>
  </si>
  <si>
    <t>Montáž krytiny z tvarovaných plechů šroubováním</t>
  </si>
  <si>
    <t>1390997137</t>
  </si>
  <si>
    <t>Montáž krytiny z tvarovaných plechů trapézových nebo vlnitých, uchycených šroubováním</t>
  </si>
  <si>
    <t>https://podminky.urs.cz/item/CS_URS_2025_02/767391112</t>
  </si>
  <si>
    <t>51,67+27,67</t>
  </si>
  <si>
    <t>1548511R</t>
  </si>
  <si>
    <t>plech trapézový 35/207/1035 Pz tl 1,0mm-lakovaná povrchová úprava barva žlutá RAL 1021</t>
  </si>
  <si>
    <t>1574369658</t>
  </si>
  <si>
    <t>79,34*1,133 'Přepočtené koeficientem množství</t>
  </si>
  <si>
    <t>767995117</t>
  </si>
  <si>
    <t>Montáž atypických zámečnických konstrukcí hmotnosti přes 250 do 500 kg</t>
  </si>
  <si>
    <t>1910059236</t>
  </si>
  <si>
    <t>Montáž ostatních atypických zámečnických konstrukcí hmotnosti přes 250 do 500 kg</t>
  </si>
  <si>
    <t>https://podminky.urs.cz/item/CS_URS_2025_02/767995117</t>
  </si>
  <si>
    <t>76799501R</t>
  </si>
  <si>
    <t>Dodávka a výroba podlahových plechů přístřešku mat.1.0036 žár.pozink 80 nm viz D.1.1.02.2</t>
  </si>
  <si>
    <t>1489967845</t>
  </si>
  <si>
    <t>381,7*1,15 'Přepočtené koeficientem množství</t>
  </si>
  <si>
    <t>3320100509</t>
  </si>
  <si>
    <t>Lepidlo epoxidové Sikadur-31+ (AB) 1,2 kg</t>
  </si>
  <si>
    <t>-82157226</t>
  </si>
  <si>
    <t>-1677810716</t>
  </si>
  <si>
    <t>SO 03 - Stavební elektroinstalace</t>
  </si>
  <si>
    <t xml:space="preserve"> </t>
  </si>
  <si>
    <t>M.Šála-SyneriQ, a.s.</t>
  </si>
  <si>
    <t>D1 - RM2</t>
  </si>
  <si>
    <t>D2 - Pospojení</t>
  </si>
  <si>
    <t>D3 - Venkovní osvětlení</t>
  </si>
  <si>
    <t xml:space="preserve">D4 - Vnitřní osvětlení </t>
  </si>
  <si>
    <t>D5 - Přístřešek pro kontejner - kabelové trasy</t>
  </si>
  <si>
    <t>D6 - Kalové hospodářství - osvětlení - kabelové trasy</t>
  </si>
  <si>
    <t>741 - Elektroinstalace - silnoproud</t>
  </si>
  <si>
    <t>D7 - OSTATNÍ NÁKLADY</t>
  </si>
  <si>
    <t>D1</t>
  </si>
  <si>
    <t>RM2</t>
  </si>
  <si>
    <t>Pol1</t>
  </si>
  <si>
    <t>Montáž: Jistič B16/1 např.: EATON PL7-B16/1 16A 262676</t>
  </si>
  <si>
    <t>ks</t>
  </si>
  <si>
    <t>1897286097</t>
  </si>
  <si>
    <t>Pol2</t>
  </si>
  <si>
    <t>Jistič B16/1 např.: EATON PL7-B16/1 16A 262676</t>
  </si>
  <si>
    <t>584779862</t>
  </si>
  <si>
    <t>Pol3</t>
  </si>
  <si>
    <t>Montáž: Jistič B10/1 např.: EATON PL7-B10/1 262674</t>
  </si>
  <si>
    <t>1893114780</t>
  </si>
  <si>
    <t>Pol4</t>
  </si>
  <si>
    <t>Jistič B10/1 např.: EATON PL7-B10/1 262674</t>
  </si>
  <si>
    <t>1935089779</t>
  </si>
  <si>
    <t>Pol5</t>
  </si>
  <si>
    <t>Montáž: Zásuvková skříň 2x230V,1x400V/16A, jističe,chránič,IP44</t>
  </si>
  <si>
    <t>17504806</t>
  </si>
  <si>
    <t>Pol6</t>
  </si>
  <si>
    <t>Zásuvková skříň 2x230V,1x400V/16A, jističe,chránič,IP44</t>
  </si>
  <si>
    <t>488002452</t>
  </si>
  <si>
    <t>Pol7</t>
  </si>
  <si>
    <t>Demontáž výzbroje rozváděčů RM2</t>
  </si>
  <si>
    <t>1707992914</t>
  </si>
  <si>
    <t>Pol8</t>
  </si>
  <si>
    <t>Demontáž nzásuvkové skříně XZS</t>
  </si>
  <si>
    <t>432802580</t>
  </si>
  <si>
    <t>Pol9</t>
  </si>
  <si>
    <t>Demontáž kabelových tras v místnosti kalového hospodářství</t>
  </si>
  <si>
    <t>-241591735</t>
  </si>
  <si>
    <t>Pol10</t>
  </si>
  <si>
    <t>Demontáž nahrazovaných světel v místnosti kalového hospodářství</t>
  </si>
  <si>
    <t>1739394582</t>
  </si>
  <si>
    <t>Pol11</t>
  </si>
  <si>
    <t>Likvidace demontovaných komponent</t>
  </si>
  <si>
    <t>1360941806</t>
  </si>
  <si>
    <t>Pol12</t>
  </si>
  <si>
    <t>Úprava a natažení nových vodičů v rozváděči RM2</t>
  </si>
  <si>
    <t>1945784977</t>
  </si>
  <si>
    <t>Pol13</t>
  </si>
  <si>
    <t>Montáž: Označení vodičů, svorek, výzbroje rozvaděčů</t>
  </si>
  <si>
    <t>1957291604</t>
  </si>
  <si>
    <t>Pol14</t>
  </si>
  <si>
    <t>Označení vodičů, svorek, výzbroje rozvaděčů</t>
  </si>
  <si>
    <t>-442755216</t>
  </si>
  <si>
    <t>Pol15</t>
  </si>
  <si>
    <t>Montáž: Pomocný materiál (např. dutinky, vodiče, průchodky)</t>
  </si>
  <si>
    <t>1920288764</t>
  </si>
  <si>
    <t>Pol16</t>
  </si>
  <si>
    <t>Pomocný materiál (např. dutinky, vodiče, průchodky)</t>
  </si>
  <si>
    <t>728145805</t>
  </si>
  <si>
    <t>K001</t>
  </si>
  <si>
    <t>Montáž: Ovládací skříňka pro vrata (tlačítka otevřít, zavřít, stop) + ovládací kabel (mezi pohonem a skříňkou)</t>
  </si>
  <si>
    <t>-1412587155</t>
  </si>
  <si>
    <t>M002</t>
  </si>
  <si>
    <t>Ovládací skříňka pro vrata (tlačítka otevřít, zavřít, stop) + ovládací kabel (mezi pohonem a skříňkou)</t>
  </si>
  <si>
    <t>1382431205</t>
  </si>
  <si>
    <t>D2</t>
  </si>
  <si>
    <t>Pospojení</t>
  </si>
  <si>
    <t>Pol17</t>
  </si>
  <si>
    <t>Montáž: CYA Zl/Ž 6mm2</t>
  </si>
  <si>
    <t>-1498883888</t>
  </si>
  <si>
    <t>Pol18</t>
  </si>
  <si>
    <t>CYA Zl/Ž 6mm2</t>
  </si>
  <si>
    <t>865107125</t>
  </si>
  <si>
    <t>Pol19</t>
  </si>
  <si>
    <t>Montáž: pomocný montážní materiál pro pospojení (spojky, oka, příchytky na potrubí)</t>
  </si>
  <si>
    <t>715956286</t>
  </si>
  <si>
    <t>Pol20</t>
  </si>
  <si>
    <t>pomocný montážní materiál pro pospojení (spojky, oka, příchytky na potrubí)</t>
  </si>
  <si>
    <t>-1445329810</t>
  </si>
  <si>
    <t>D3</t>
  </si>
  <si>
    <t>Venkovní osvětlení</t>
  </si>
  <si>
    <t>Pol21</t>
  </si>
  <si>
    <t>Montáž: Svítidlo, ref. Typ IZYLUM 1 10 LEDs 550mA WW727 Flat glass 5366 LE 468922</t>
  </si>
  <si>
    <t>-1972746374</t>
  </si>
  <si>
    <t>Pol22</t>
  </si>
  <si>
    <t>Svítidlo, ref. Typ IZYLUM 1 10 LEDs 550mA WW727 Flat glass 5366 LE 468922</t>
  </si>
  <si>
    <t>-521912172</t>
  </si>
  <si>
    <t>Pol23</t>
  </si>
  <si>
    <t>Montáž: Krabice pro připojení na stávající rozvod</t>
  </si>
  <si>
    <t>-99224575</t>
  </si>
  <si>
    <t>Pol24</t>
  </si>
  <si>
    <t>Krabice pro připojení na stávající rozvod</t>
  </si>
  <si>
    <t>1257131132</t>
  </si>
  <si>
    <t>Poznámka k položce:_x000D_
1ks krabice rozměr 300x300x150 10ks svorka na kabel 2ks pojistkový spodek + pojistka 6A + ostatní materiál</t>
  </si>
  <si>
    <t>Pol25</t>
  </si>
  <si>
    <t>Montáž: Výložník nástěnný 500mm, průměr 60mm, 5°, zinkovaný</t>
  </si>
  <si>
    <t>1308973352</t>
  </si>
  <si>
    <t>Pol26</t>
  </si>
  <si>
    <t>Výložník nástěnný 500mm, průměr 60mm, 5°, zinkovaný</t>
  </si>
  <si>
    <t>389282845</t>
  </si>
  <si>
    <t>Pol27</t>
  </si>
  <si>
    <t>Montáž: Přechodová krabice pro svítidlo 100x100x50</t>
  </si>
  <si>
    <t>-304798891</t>
  </si>
  <si>
    <t>Pol28</t>
  </si>
  <si>
    <t>Přechodová krabice pro svítidlo 100x100x50</t>
  </si>
  <si>
    <t>999332025</t>
  </si>
  <si>
    <t>Pol29</t>
  </si>
  <si>
    <t>Montáž: kabel CYKY-J 3x2,5</t>
  </si>
  <si>
    <t>-108180340</t>
  </si>
  <si>
    <t>Pol30</t>
  </si>
  <si>
    <t>kabel CYKY-J 3x2,5</t>
  </si>
  <si>
    <t>751675330</t>
  </si>
  <si>
    <t>Pol31</t>
  </si>
  <si>
    <t>Montáž: Průraz stěnou ø=15mm, l=0,5m</t>
  </si>
  <si>
    <t>-1784342667</t>
  </si>
  <si>
    <t>Pol32</t>
  </si>
  <si>
    <t>Průraz stěnou ø=15mm, l=0,5m</t>
  </si>
  <si>
    <t>-1513871113</t>
  </si>
  <si>
    <t>Pol33</t>
  </si>
  <si>
    <t>Montáž: Ostatní montážní materiál (pásky, půříchytky, štítky atd</t>
  </si>
  <si>
    <t>617192522</t>
  </si>
  <si>
    <t>Pol34</t>
  </si>
  <si>
    <t>Ostatní montážní materiál (pásky, půříchytky, štítky atd</t>
  </si>
  <si>
    <t>123055243</t>
  </si>
  <si>
    <t>Pol35</t>
  </si>
  <si>
    <t>Demontáž: Stávající osvětlení vč. Kabelových tras a kabelů</t>
  </si>
  <si>
    <t>1462509177</t>
  </si>
  <si>
    <t>Pol36</t>
  </si>
  <si>
    <t>Stávající osvětlení vč. Kabelových tras a kabelů</t>
  </si>
  <si>
    <t>-342833203</t>
  </si>
  <si>
    <t>D4</t>
  </si>
  <si>
    <t xml:space="preserve">Vnitřní osvětlení </t>
  </si>
  <si>
    <t>Pol37</t>
  </si>
  <si>
    <t>Montáž: Svítidlo, ref. Typ EXTRALED-7500-258-4K</t>
  </si>
  <si>
    <t>-132809908</t>
  </si>
  <si>
    <t>Pol38</t>
  </si>
  <si>
    <t>Svítidlo, ref. Typ EXTRALED-7500-258-4K</t>
  </si>
  <si>
    <t>-1755200556</t>
  </si>
  <si>
    <t>Pol39</t>
  </si>
  <si>
    <t>Montáž: Sada pro montáž na strop kalové hospodářství</t>
  </si>
  <si>
    <t>1875404739</t>
  </si>
  <si>
    <t>Pol40</t>
  </si>
  <si>
    <t>Sada pro montáž na strop kalové hospodářství</t>
  </si>
  <si>
    <t>-1691087150</t>
  </si>
  <si>
    <t>Pol41</t>
  </si>
  <si>
    <t>Montáž: Sada pro montáž na stěnu kalové hospodářství (cihla, beton)</t>
  </si>
  <si>
    <t>50181784</t>
  </si>
  <si>
    <t>Pol42</t>
  </si>
  <si>
    <t>Sada pro montáž na stěnu kalové hospodářství (cihla, beton)</t>
  </si>
  <si>
    <t>-1269229659</t>
  </si>
  <si>
    <t>Pol43</t>
  </si>
  <si>
    <t>Montáž: Sada pro montáž na stěnu přístřešek (pomocná železná konstrukce)</t>
  </si>
  <si>
    <t>-1660842970</t>
  </si>
  <si>
    <t>Pol44</t>
  </si>
  <si>
    <t>Sada pro montáž na stěnu přístřešek (pomocná železná konstrukce)</t>
  </si>
  <si>
    <t>-2118248815</t>
  </si>
  <si>
    <t>Pol45</t>
  </si>
  <si>
    <t>Montáž: Venkovní vypínač IP65 na zeď vodotěsný</t>
  </si>
  <si>
    <t>-1321635130</t>
  </si>
  <si>
    <t>Pol46</t>
  </si>
  <si>
    <t>Venkovní vypínač IP65 na zeď vodotěsný</t>
  </si>
  <si>
    <t>-1327088482</t>
  </si>
  <si>
    <t>Pol47</t>
  </si>
  <si>
    <t>Montáž: Montážní krabice na zeď nebo na žlab (+ svorky a vývodky na kabel)</t>
  </si>
  <si>
    <t>-263567300</t>
  </si>
  <si>
    <t>Pol48</t>
  </si>
  <si>
    <t>Montážní krabice na zeď nebo na žlab (+ svorky a vývodky na kabel)</t>
  </si>
  <si>
    <t>1699672544</t>
  </si>
  <si>
    <t>Pol49</t>
  </si>
  <si>
    <t>Montáž: kabel CYKY-J 3x1,5</t>
  </si>
  <si>
    <t>890766358</t>
  </si>
  <si>
    <t>Pol50</t>
  </si>
  <si>
    <t>kabel CYKY-J 3x1,5</t>
  </si>
  <si>
    <t>-280878700</t>
  </si>
  <si>
    <t>Pol51</t>
  </si>
  <si>
    <t>Montáž: kabel CYKY-O 2x1,5</t>
  </si>
  <si>
    <t>1968854448</t>
  </si>
  <si>
    <t>Pol52</t>
  </si>
  <si>
    <t>kabel CYKY-O 2x1,5</t>
  </si>
  <si>
    <t>938965726</t>
  </si>
  <si>
    <t>Pol53</t>
  </si>
  <si>
    <t>-940051158</t>
  </si>
  <si>
    <t>Pol54</t>
  </si>
  <si>
    <t>-631506152</t>
  </si>
  <si>
    <t>Pol55</t>
  </si>
  <si>
    <t>-521017756</t>
  </si>
  <si>
    <t>D5</t>
  </si>
  <si>
    <t>Přístřešek pro kontejner - kabelové trasy</t>
  </si>
  <si>
    <t>Pol56</t>
  </si>
  <si>
    <t>Montáž: DRÁTĚNÝ ŽLAB S INTEGROVANOU SPOJKOU INOXDZI 60X100_VIX Nerez</t>
  </si>
  <si>
    <t>259145748</t>
  </si>
  <si>
    <t>Pol57</t>
  </si>
  <si>
    <t>DRÁTĚNÝ ŽLAB S INTEGROVANOU SPOJKOU INOXDZI 60X100_VIX Nerez</t>
  </si>
  <si>
    <t>-40614436</t>
  </si>
  <si>
    <t>Pol58</t>
  </si>
  <si>
    <t>Montáž: SPOJKA INOXDZS_VIX Nerez</t>
  </si>
  <si>
    <t>-326787905</t>
  </si>
  <si>
    <t>Pol59</t>
  </si>
  <si>
    <t>SPOJKA INOXDZS_VIX Nerez</t>
  </si>
  <si>
    <t>-21260991</t>
  </si>
  <si>
    <t>Pol60</t>
  </si>
  <si>
    <t>Montáž: KOTVA PRŮVLAKOVÁ INOXKPO 8X75_IX Nerez</t>
  </si>
  <si>
    <t>-1323341654</t>
  </si>
  <si>
    <t>Pol61</t>
  </si>
  <si>
    <t>KOTVA PRŮVLAKOVÁ INOXKPO 8X75_IX Nerez</t>
  </si>
  <si>
    <t>-1933650417</t>
  </si>
  <si>
    <t>Pol62</t>
  </si>
  <si>
    <t>Montáž: ŠROUB UPEVŇOVACÍ INOXDZSU_VIX Nerez</t>
  </si>
  <si>
    <t>2028229321</t>
  </si>
  <si>
    <t>65</t>
  </si>
  <si>
    <t>Pol63</t>
  </si>
  <si>
    <t>ŠROUB UPEVŇOVACÍ INOXDZSU_VIX Nerez</t>
  </si>
  <si>
    <t>1176568700</t>
  </si>
  <si>
    <t>66</t>
  </si>
  <si>
    <t>Pol64</t>
  </si>
  <si>
    <t>Montáž: DRŽÁK STŘEDNÍ NEREZOVÝ INOXDS 100_IX Nerez</t>
  </si>
  <si>
    <t>-541671576</t>
  </si>
  <si>
    <t>67</t>
  </si>
  <si>
    <t>Pol65</t>
  </si>
  <si>
    <t>DRŽÁK STŘEDNÍ NEREZOVÝ INOXDS 100_IX Nerez</t>
  </si>
  <si>
    <t>-669927667</t>
  </si>
  <si>
    <t>68</t>
  </si>
  <si>
    <t>Pol66</t>
  </si>
  <si>
    <t>Montáž: Trubka instalační PVC s vysokou mechanickou odolností 32mm + příslušenství</t>
  </si>
  <si>
    <t>-1648420680</t>
  </si>
  <si>
    <t>69</t>
  </si>
  <si>
    <t>Pol67</t>
  </si>
  <si>
    <t>Trubka instalační PVC s vysokou mechanickou odolností 32mm + příslušenství</t>
  </si>
  <si>
    <t>861536039</t>
  </si>
  <si>
    <t>70</t>
  </si>
  <si>
    <t>Pol68</t>
  </si>
  <si>
    <t>Montáž: Pomocné konstrukce + příslušenství ke kabelovým trasám</t>
  </si>
  <si>
    <t>1113827191</t>
  </si>
  <si>
    <t>71</t>
  </si>
  <si>
    <t>Pol69</t>
  </si>
  <si>
    <t>Pomocné konstrukce + příslušenství ke kabelovým trasám</t>
  </si>
  <si>
    <t>991384385</t>
  </si>
  <si>
    <t>72</t>
  </si>
  <si>
    <t>Pol70</t>
  </si>
  <si>
    <t>Montáž: Stavební přípomoce (začištění otvorů, atd. vrtání děr)</t>
  </si>
  <si>
    <t>1349874847</t>
  </si>
  <si>
    <t>73</t>
  </si>
  <si>
    <t>Pol71</t>
  </si>
  <si>
    <t>Stavební přípomoce (začištění otvorů, atd. vrtání děr)</t>
  </si>
  <si>
    <t>376062102</t>
  </si>
  <si>
    <t>74</t>
  </si>
  <si>
    <t>Pol72</t>
  </si>
  <si>
    <t>Montáž: Označovací materiál</t>
  </si>
  <si>
    <t>-1151329601</t>
  </si>
  <si>
    <t>75</t>
  </si>
  <si>
    <t>Pol73</t>
  </si>
  <si>
    <t>Označovací materiál</t>
  </si>
  <si>
    <t>833856962</t>
  </si>
  <si>
    <t>D6</t>
  </si>
  <si>
    <t>Kalové hospodářství - osvětlení - kabelové trasy</t>
  </si>
  <si>
    <t>76</t>
  </si>
  <si>
    <t>946550921</t>
  </si>
  <si>
    <t>77</t>
  </si>
  <si>
    <t>505393881</t>
  </si>
  <si>
    <t>78</t>
  </si>
  <si>
    <t>-1746147587</t>
  </si>
  <si>
    <t>79</t>
  </si>
  <si>
    <t>1429155852</t>
  </si>
  <si>
    <t>80</t>
  </si>
  <si>
    <t>Pol74</t>
  </si>
  <si>
    <t>Montáž: KOTVA ZARÁŽECÍ INOXKPOZ 8_IX Nerez</t>
  </si>
  <si>
    <t>1804532722</t>
  </si>
  <si>
    <t>81</t>
  </si>
  <si>
    <t>Pol75</t>
  </si>
  <si>
    <t>KOTVA ZARÁŽECÍ INOXKPOZ 8_IX Nerez</t>
  </si>
  <si>
    <t>-1089785051</t>
  </si>
  <si>
    <t>82</t>
  </si>
  <si>
    <t>Pol76</t>
  </si>
  <si>
    <t>Montáž: MATICE ŠESTIHRANNÁ NEREZ INOXM 8_IX Nerez</t>
  </si>
  <si>
    <t>736037434</t>
  </si>
  <si>
    <t>83</t>
  </si>
  <si>
    <t>Pol77</t>
  </si>
  <si>
    <t>MATICE ŠESTIHRANNÁ NEREZ INOXM 8_IX Nerez</t>
  </si>
  <si>
    <t>458954203</t>
  </si>
  <si>
    <t>84</t>
  </si>
  <si>
    <t>Pol78</t>
  </si>
  <si>
    <t>Montáž: ZÁVĚS INOXDZZ_VIX Nerez</t>
  </si>
  <si>
    <t>187676593</t>
  </si>
  <si>
    <t>85</t>
  </si>
  <si>
    <t>Pol79</t>
  </si>
  <si>
    <t>ZÁVĚS INOXDZZ_VIX Nerez</t>
  </si>
  <si>
    <t>1842266272</t>
  </si>
  <si>
    <t>86</t>
  </si>
  <si>
    <t>Pol80</t>
  </si>
  <si>
    <t>Montáž: TYČ ZÁVITOVÁ INOXZT 8_IX Nerez</t>
  </si>
  <si>
    <t>-1428927732</t>
  </si>
  <si>
    <t>87</t>
  </si>
  <si>
    <t>Pol81</t>
  </si>
  <si>
    <t>TYČ ZÁVITOVÁ INOXZT 8_IX Nerez</t>
  </si>
  <si>
    <t>1535152603</t>
  </si>
  <si>
    <t>88</t>
  </si>
  <si>
    <t>-426857133</t>
  </si>
  <si>
    <t>89</t>
  </si>
  <si>
    <t>-23836076</t>
  </si>
  <si>
    <t>90</t>
  </si>
  <si>
    <t>-1675916507</t>
  </si>
  <si>
    <t>91</t>
  </si>
  <si>
    <t>281370071</t>
  </si>
  <si>
    <t>92</t>
  </si>
  <si>
    <t>-888162848</t>
  </si>
  <si>
    <t>93</t>
  </si>
  <si>
    <t>1636460724</t>
  </si>
  <si>
    <t>94</t>
  </si>
  <si>
    <t>-2054359426</t>
  </si>
  <si>
    <t>95</t>
  </si>
  <si>
    <t>213745814</t>
  </si>
  <si>
    <t>741</t>
  </si>
  <si>
    <t>Elektroinstalace - silnoproud</t>
  </si>
  <si>
    <t>96</t>
  </si>
  <si>
    <t>741410001</t>
  </si>
  <si>
    <t>Montáž pásku uzemňovacího průřezu do 120 mm2 na povrchu</t>
  </si>
  <si>
    <t>-1825749152</t>
  </si>
  <si>
    <t>Montáž uzemňovacího vedení s upevněním, propojením a připojením pomocí svorek na povrchu pásku průřezu do 120 mm2</t>
  </si>
  <si>
    <t>https://podminky.urs.cz/item/CS_URS_2025_02/741410001</t>
  </si>
  <si>
    <t>97</t>
  </si>
  <si>
    <t>35442062</t>
  </si>
  <si>
    <t>pás zemnící 30x4mm FeZn</t>
  </si>
  <si>
    <t>-1274510189</t>
  </si>
  <si>
    <t>98</t>
  </si>
  <si>
    <t>741410003</t>
  </si>
  <si>
    <t>Montáž drátu nebo lana uzemňovacího průměru do 10 mm na povrchu</t>
  </si>
  <si>
    <t>-635377832</t>
  </si>
  <si>
    <t>Montáž uzemňovacího vedení s upevněním, propojením a připojením pomocí svorek na povrchu drátu nebo lana Ø do 10 mm</t>
  </si>
  <si>
    <t>https://podminky.urs.cz/item/CS_URS_2025_02/741410003</t>
  </si>
  <si>
    <t>99</t>
  </si>
  <si>
    <t>35441073</t>
  </si>
  <si>
    <t>drát D 10mm FeZn</t>
  </si>
  <si>
    <t>-1223496814</t>
  </si>
  <si>
    <t>100</t>
  </si>
  <si>
    <t>741420020</t>
  </si>
  <si>
    <t>Montáž svorka hromosvodná s jedním šroubem</t>
  </si>
  <si>
    <t>-1441279555</t>
  </si>
  <si>
    <t>Montáž hromosvodného vedení svorek s jedním šroubem</t>
  </si>
  <si>
    <t>https://podminky.urs.cz/item/CS_URS_2025_02/741420020</t>
  </si>
  <si>
    <t>101</t>
  </si>
  <si>
    <t>35431000</t>
  </si>
  <si>
    <t>svorka uzemnění FeZn univerzální</t>
  </si>
  <si>
    <t>-148837760</t>
  </si>
  <si>
    <t>D7</t>
  </si>
  <si>
    <t>OSTATNÍ NÁKLADY</t>
  </si>
  <si>
    <t>102</t>
  </si>
  <si>
    <t>Pol82</t>
  </si>
  <si>
    <t>Ostatní materiál (zámky, hmoždinky a šrouby, kotvící materiál, )</t>
  </si>
  <si>
    <t>508898409</t>
  </si>
  <si>
    <t>103</t>
  </si>
  <si>
    <t>Pol83</t>
  </si>
  <si>
    <t>Doprava materiálu</t>
  </si>
  <si>
    <t>369178392</t>
  </si>
  <si>
    <t>104</t>
  </si>
  <si>
    <t>Pol84</t>
  </si>
  <si>
    <t>Skladování materiálu</t>
  </si>
  <si>
    <t>898387538</t>
  </si>
  <si>
    <t>105</t>
  </si>
  <si>
    <t>Pol85</t>
  </si>
  <si>
    <t>1154863021</t>
  </si>
  <si>
    <t>106</t>
  </si>
  <si>
    <t>Pol86</t>
  </si>
  <si>
    <t>Elektrická revize</t>
  </si>
  <si>
    <t>-1418068143</t>
  </si>
  <si>
    <t>107</t>
  </si>
  <si>
    <t>Pol87</t>
  </si>
  <si>
    <t>Realizační dokumentace</t>
  </si>
  <si>
    <t>451057984</t>
  </si>
  <si>
    <t>108</t>
  </si>
  <si>
    <t>Pol88</t>
  </si>
  <si>
    <t>Dokumentace skutečného provedení</t>
  </si>
  <si>
    <t>-1424731851</t>
  </si>
  <si>
    <t>PS 01 - Technologie odvodnění kalu</t>
  </si>
  <si>
    <t xml:space="preserve">    713 - Izolace tepelné</t>
  </si>
  <si>
    <t xml:space="preserve">    23-M - Montáže potrubí</t>
  </si>
  <si>
    <t xml:space="preserve">    35-M - Montáž čerpadel, kompr.a vodoh.zař.</t>
  </si>
  <si>
    <t>891272222</t>
  </si>
  <si>
    <t>Montáž kanalizačních šoupátek s ručním kolečkem v šachtách DN 125</t>
  </si>
  <si>
    <t>1317785735</t>
  </si>
  <si>
    <t>Montáž kanalizačních armatur na potrubí šoupátek uzavíracích v šachtách s ručním kolečkem DN 125</t>
  </si>
  <si>
    <t>https://podminky.urs.cz/item/CS_URS_2025_02/891272222</t>
  </si>
  <si>
    <t>4222155R</t>
  </si>
  <si>
    <t>"1.34"Nožové mezipřírubové šoupě DN125 PN10 AVK 3.6 viz SaZ str.8</t>
  </si>
  <si>
    <t>-1249655278</t>
  </si>
  <si>
    <t>42210102</t>
  </si>
  <si>
    <t>kolo ruční pro DN 100-150 D 300mm</t>
  </si>
  <si>
    <t>-743978230</t>
  </si>
  <si>
    <t>89127222R</t>
  </si>
  <si>
    <t>Montáž kanalizačních šoupátek s s AKU pohonem DN 125</t>
  </si>
  <si>
    <t>-277970645</t>
  </si>
  <si>
    <t>35083016R</t>
  </si>
  <si>
    <t>"1.15"Nožové mezipřírubové šoupě DN125 PN10 AVK 3.6.2  se servoponem AUMA SA 07.6 viz SSaZ str.4</t>
  </si>
  <si>
    <t>-1545148778</t>
  </si>
  <si>
    <t>35083017R</t>
  </si>
  <si>
    <t>"1.16"Nožové mezipřírubové šoupě DN125 PN10 AVK 3.6.2  se servoponem AUMA SA 07.6 viz SSaZ str.5</t>
  </si>
  <si>
    <t>-1008106223</t>
  </si>
  <si>
    <t>891275321</t>
  </si>
  <si>
    <t>Montáž zpětných klapek DN 125</t>
  </si>
  <si>
    <t>-521392653</t>
  </si>
  <si>
    <t>Montáž vodovodních armatur na potrubí zpětných klapek DN 125</t>
  </si>
  <si>
    <t>https://podminky.urs.cz/item/CS_URS_2025_02/891275321</t>
  </si>
  <si>
    <t>4228304R</t>
  </si>
  <si>
    <t>"1.21"Přírubová zpětná klapka na odpadní vodu DN125 PN10 viz SSaZ str.5</t>
  </si>
  <si>
    <t>-1656340679</t>
  </si>
  <si>
    <t>891312222</t>
  </si>
  <si>
    <t>Montáž kanalizačních šoupátek s ručním kolečkem v šachtách DN 150</t>
  </si>
  <si>
    <t>-1897049727</t>
  </si>
  <si>
    <t>Montáž kanalizačních armatur na potrubí šoupátek uzavíracích v šachtách s ručním kolečkem DN 150</t>
  </si>
  <si>
    <t>https://podminky.urs.cz/item/CS_URS_2025_02/891312222</t>
  </si>
  <si>
    <t>4222145R</t>
  </si>
  <si>
    <t>"1.33"Nožové mezipřírubové šoupě DN150 PN10 AVK 3.6 viz SaZ str.8</t>
  </si>
  <si>
    <t>1032539957</t>
  </si>
  <si>
    <t>-1432657728</t>
  </si>
  <si>
    <t>953961114</t>
  </si>
  <si>
    <t>Kotva chemickým tmelem M 16 hl 125 mm do betonu, ŽB nebo kamene s vyvrtáním otvoru</t>
  </si>
  <si>
    <t>-1542179528</t>
  </si>
  <si>
    <t>Kotva chemická s vyvrtáním otvoru do betonu, železobetonu nebo tvrdého kamene tmel, velikost M 16, hloubka 125 mm</t>
  </si>
  <si>
    <t>https://podminky.urs.cz/item/CS_URS_2025_02/953961114</t>
  </si>
  <si>
    <t>"D.2.01.11"4*2</t>
  </si>
  <si>
    <t>"D.2.01.12"4*3</t>
  </si>
  <si>
    <t>953965131</t>
  </si>
  <si>
    <t>Kotevní šroub pro chemické kotvy M 16 dl 190 mm</t>
  </si>
  <si>
    <t>-2034037194</t>
  </si>
  <si>
    <t>Kotva chemická s vyvrtáním otvoru kotevní šrouby pro chemické kotvy, velikost M 16, délka 190 mm</t>
  </si>
  <si>
    <t>https://podminky.urs.cz/item/CS_URS_2025_02/953965131</t>
  </si>
  <si>
    <t>98700011R</t>
  </si>
  <si>
    <t>Demontáž stávající technologie včetně odvozu suti na skládku</t>
  </si>
  <si>
    <t>-43833384</t>
  </si>
  <si>
    <t>DEmontáž stávající technologie včetně odvozu suti na skládku</t>
  </si>
  <si>
    <t>"D.2.01.1"</t>
  </si>
  <si>
    <t>"technologie zahuštění kalu"</t>
  </si>
  <si>
    <t>"3.02.01-pásový zahušťovač kalu"1500</t>
  </si>
  <si>
    <t>"3.02.03-vřetenové čerpadlo kalu"35</t>
  </si>
  <si>
    <t>"3.02.02-míchací flokulační nádrž"400</t>
  </si>
  <si>
    <t>"3.02.04-rozpouštěcí zařízení flokulantu"400</t>
  </si>
  <si>
    <t>"3.02.04-čerpadlo flokulantu"30</t>
  </si>
  <si>
    <t>"3.02.06-elektrorozvaděč pro zahušťovací linku"50</t>
  </si>
  <si>
    <t>"propojovací potrubí,kabelové rozvody"150</t>
  </si>
  <si>
    <t>Mezisoučet</t>
  </si>
  <si>
    <t>"technologie odvodnění kalu"</t>
  </si>
  <si>
    <t>"3.03.01-pásový odvodňovací lis"1650</t>
  </si>
  <si>
    <t>"3.03.02-rozpouštěcí zařízení flokulantu"400</t>
  </si>
  <si>
    <t>"3.03.03-kompresorová stanice"50</t>
  </si>
  <si>
    <t>"3.03.04-kalové čerpadlo"2*75</t>
  </si>
  <si>
    <t>"3.03.05-čerpadlo na ostřik lisu"17</t>
  </si>
  <si>
    <t>"3.03.06-zásobní nádrž ostřikového čerpadla"300</t>
  </si>
  <si>
    <t>"3.03.07 elektrorotzvaděč pro odvodnění kalu"50</t>
  </si>
  <si>
    <t>"3.03.09-pásvý dopravník"250</t>
  </si>
  <si>
    <t>"propojovací potrubí,kabelové rozvody"350</t>
  </si>
  <si>
    <t>998142251</t>
  </si>
  <si>
    <t>Přesun hmot pro nádrže, jímky, zásobníky a jámy betonové monolitické v do 25 m</t>
  </si>
  <si>
    <t>-876348523</t>
  </si>
  <si>
    <t>Přesun hmot pro nádrže, jímky, zásobníky a jámy pozemní mimo zemědělství se svislou nosnou konstrukcí monolitickou betonovou tyčovou nebo plošnou vodorovná dopravní vzdálenost do 50 m výšky do 25 m</t>
  </si>
  <si>
    <t>https://podminky.urs.cz/item/CS_URS_2025_02/998142251</t>
  </si>
  <si>
    <t>713</t>
  </si>
  <si>
    <t>Izolace tepelné</t>
  </si>
  <si>
    <t>713463213</t>
  </si>
  <si>
    <t>Montáž izolace tepelné potrubí potrubními pouzdry s Al fólií staženými Al páskou 1x D přes 100 do 150 mm</t>
  </si>
  <si>
    <t>-988923015</t>
  </si>
  <si>
    <t>Montáž izolace tepelné potrubí a ohybů tvarovkami nebo deskami potrubními pouzdry s povrchovou úpravou hliníkovou fólií (izolační materiál ve specifikaci) přelepenými samolepící hliníkovou páskou potrubí jednovrstvá D přes 100 do 150 mm</t>
  </si>
  <si>
    <t>https://podminky.urs.cz/item/CS_URS_2025_02/713463213</t>
  </si>
  <si>
    <t>13+13</t>
  </si>
  <si>
    <t>63154614</t>
  </si>
  <si>
    <t>pouzdro izolační potrubní z minerální vlny s Al fólií max. 250/100°C 159/50mm</t>
  </si>
  <si>
    <t>-1639812740</t>
  </si>
  <si>
    <t>26*1,1 'Přepočtené koeficientem množství</t>
  </si>
  <si>
    <t>713463217</t>
  </si>
  <si>
    <t>Montáž izolace tepelné ohybů potrubními pouzdry s Al fólií staženými Al páskou 1x D přes 100 do 150 mm</t>
  </si>
  <si>
    <t>-431828686</t>
  </si>
  <si>
    <t>Montáž izolace tepelné potrubí a ohybů tvarovkami nebo deskami potrubními pouzdry s povrchovou úpravou hliníkovou fólií (izolační materiál ve specifikaci) přelepenými samolepící hliníkovou páskou ohybů jednovrstvá D přes 100 do 150 mm</t>
  </si>
  <si>
    <t>https://podminky.urs.cz/item/CS_URS_2025_02/713463217</t>
  </si>
  <si>
    <t>6*0,5*2</t>
  </si>
  <si>
    <t>346297434</t>
  </si>
  <si>
    <t>6*1,1 'Přepočtené koeficientem množství</t>
  </si>
  <si>
    <t>998713211</t>
  </si>
  <si>
    <t>Přesun hmot procentní pro izolace tepelné s omezením mechanizace v objektech v do 6 m</t>
  </si>
  <si>
    <t>-151441213</t>
  </si>
  <si>
    <t>Přesun hmot pro izolace tepelné stanovený procentní sazbou (%) z ceny vodorovná dopravní vzdálenost do 50 m s omezením mechanizace v objektech výšky do 6 m</t>
  </si>
  <si>
    <t>https://podminky.urs.cz/item/CS_URS_2025_02/998713211</t>
  </si>
  <si>
    <t>23-M</t>
  </si>
  <si>
    <t>Montáže potrubí</t>
  </si>
  <si>
    <t>230032028</t>
  </si>
  <si>
    <t>Montáž přírubových spojů do PN 16 DN 65</t>
  </si>
  <si>
    <t>1029524302</t>
  </si>
  <si>
    <t>https://podminky.urs.cz/item/CS_URS_2025_02/230032028</t>
  </si>
  <si>
    <t>23003005R</t>
  </si>
  <si>
    <t>"1.32"Potrubní spojka STRAUB METAL-GRIP pro ocelové nerezové potrubí D71 mm viz SSaZ str.8</t>
  </si>
  <si>
    <t>256</t>
  </si>
  <si>
    <t>2094253598</t>
  </si>
  <si>
    <t>230032030</t>
  </si>
  <si>
    <t>Montáž přírubových spojů do PN 16 DN 100</t>
  </si>
  <si>
    <t>1420045727</t>
  </si>
  <si>
    <t>https://podminky.urs.cz/item/CS_URS_2025_02/230032030</t>
  </si>
  <si>
    <t>23003004R</t>
  </si>
  <si>
    <t>"1.32"Potrubní spojka STRAUB METAL-GRIP pro ocelové nerezové potrubí D106 mm viz SSaZ str.8</t>
  </si>
  <si>
    <t>1340205477</t>
  </si>
  <si>
    <t>230032031</t>
  </si>
  <si>
    <t>Montáž přírubových spojů do PN 16 DN 125</t>
  </si>
  <si>
    <t>1138821283</t>
  </si>
  <si>
    <t>https://podminky.urs.cz/item/CS_URS_2025_02/230032031</t>
  </si>
  <si>
    <t>1+2</t>
  </si>
  <si>
    <t>23003002R</t>
  </si>
  <si>
    <t>"1.31"Potrubní spojka STRAUB METAL-GRIP pro ocelové nerezové potrubí D131 mm viz SSaZ str.7</t>
  </si>
  <si>
    <t>705507658</t>
  </si>
  <si>
    <t>23003003R</t>
  </si>
  <si>
    <t>"1.32"Potrubní spojka STRAUB METAL-GRIP pro ocelové nerezové potrubí D131 mm viz SSaZ str.8</t>
  </si>
  <si>
    <t>-1543592839</t>
  </si>
  <si>
    <t>230032032</t>
  </si>
  <si>
    <t>Montáž přírubových spojů do PN 16 DN 150</t>
  </si>
  <si>
    <t>18044185</t>
  </si>
  <si>
    <t>https://podminky.urs.cz/item/CS_URS_2025_02/230032032</t>
  </si>
  <si>
    <t>23003001R</t>
  </si>
  <si>
    <t>"1.31"Potrubní spojka STRAUB METAL-GRIP pro ocelové nerezové potrubí D156 mm viz SSaZ str.7</t>
  </si>
  <si>
    <t>-1804663041</t>
  </si>
  <si>
    <t>230050003</t>
  </si>
  <si>
    <t>Montáž uložení přišroubováním DN přes 50 do 150 mm</t>
  </si>
  <si>
    <t>862478907</t>
  </si>
  <si>
    <t>Montáž uložení doplňkových konstrukcí přišroubováním DN přes 50 do 150</t>
  </si>
  <si>
    <t>https://podminky.urs.cz/item/CS_URS_2025_02/230050003</t>
  </si>
  <si>
    <t>"D.2.01.11"</t>
  </si>
  <si>
    <t>"dn71x3"2*5,5</t>
  </si>
  <si>
    <t>"dn131x3"2*6,1</t>
  </si>
  <si>
    <t>"D.2.01.12"51,3</t>
  </si>
  <si>
    <t>23005001R</t>
  </si>
  <si>
    <t>Dodávka a výroba konstrukce uložení potrubí ocel žárově zinkovaná-viz D.2.01.11</t>
  </si>
  <si>
    <t>-1704495504</t>
  </si>
  <si>
    <t>23,2*1,15 'Přepočtené koeficientem množství</t>
  </si>
  <si>
    <t>23005002R</t>
  </si>
  <si>
    <t>Dodávka a výroba konstrukce podpěry potrubí ocel žárově zinkovaná-viz D.2.01.12</t>
  </si>
  <si>
    <t>2114106438</t>
  </si>
  <si>
    <t>51,3*1,15 'Přepočtené koeficientem množství</t>
  </si>
  <si>
    <t>230120044</t>
  </si>
  <si>
    <t>Čištění potrubí profukováním nebo proplachováním DN 65</t>
  </si>
  <si>
    <t>1844954780</t>
  </si>
  <si>
    <t>https://podminky.urs.cz/item/CS_URS_2025_02/230120044</t>
  </si>
  <si>
    <t>230120047</t>
  </si>
  <si>
    <t>Čištění potrubí profukováním nebo proplachováním DN 125</t>
  </si>
  <si>
    <t>-708520840</t>
  </si>
  <si>
    <t>https://podminky.urs.cz/item/CS_URS_2025_02/230120047</t>
  </si>
  <si>
    <t>230120048</t>
  </si>
  <si>
    <t>Čištění potrubí profukováním nebo proplachováním DN 150</t>
  </si>
  <si>
    <t>1960307554</t>
  </si>
  <si>
    <t>https://podminky.urs.cz/item/CS_URS_2025_02/230120048</t>
  </si>
  <si>
    <t>230140042</t>
  </si>
  <si>
    <t>Montáž trubek z nerezavějící oceli tř.17 D 76 mm, tl 3 mm</t>
  </si>
  <si>
    <t>741839605</t>
  </si>
  <si>
    <t>Montáž trubek Ø 76 mm, tl. 3 mm</t>
  </si>
  <si>
    <t>https://podminky.urs.cz/item/CS_URS_2025_02/230140042</t>
  </si>
  <si>
    <t>23014211R</t>
  </si>
  <si>
    <t>"1.32"Trubka dn71x3 mm, ocel nerez 1.4301 Výtlačné potrubí čerpadel v ČS homogenizační nádrže viz SSaZ str.8</t>
  </si>
  <si>
    <t>87692137</t>
  </si>
  <si>
    <t>1*1,15 'Přepočtené koeficientem množství</t>
  </si>
  <si>
    <t>230140062</t>
  </si>
  <si>
    <t>Montáž trubek z nerezavějící oceli tř.17 D 133 mm, tl 3 mm</t>
  </si>
  <si>
    <t>-1166959434</t>
  </si>
  <si>
    <t>Montáž trubek Ø 133 mm, tl. 3 mm</t>
  </si>
  <si>
    <t>https://podminky.urs.cz/item/CS_URS_2025_02/230140062</t>
  </si>
  <si>
    <t>1+5</t>
  </si>
  <si>
    <t>23014502R</t>
  </si>
  <si>
    <t>"1.31"Trubka D 131x3 mm ocel 1.4301-Sací potrubí čerpadel v ČS homogenizační nádrže-viz SSaZ str.7</t>
  </si>
  <si>
    <t>797941858</t>
  </si>
  <si>
    <t>23014512R</t>
  </si>
  <si>
    <t>"1.32"Trubka D 131x3 mm ocel 1.4301-Výtlačné potrubí čerpadel v ČS homogenizační nádrže-viz SSaZ str.8</t>
  </si>
  <si>
    <t>-1077777902</t>
  </si>
  <si>
    <t>5*1,15 'Přepočtené koeficientem množství</t>
  </si>
  <si>
    <t>230140071</t>
  </si>
  <si>
    <t>Montáž trubek z nerezavějící oceli tř.17 D 159 mm, tl 3 mm</t>
  </si>
  <si>
    <t>-515467512</t>
  </si>
  <si>
    <t>Montáž trubek Ø 159 mm, tl. 3 mm</t>
  </si>
  <si>
    <t>https://podminky.urs.cz/item/CS_URS_2025_02/230140071</t>
  </si>
  <si>
    <t>2,5+13,0+1,0</t>
  </si>
  <si>
    <t>13,0+1,0</t>
  </si>
  <si>
    <t>23014501R</t>
  </si>
  <si>
    <t>"1.31"Trubka D 156x3 mm ocel 1.4301-Sací potrubí čerpadel v ČS homogenizační nádrže-viz SSaZ str.7</t>
  </si>
  <si>
    <t>2034322265</t>
  </si>
  <si>
    <t>2,5*1,15 'Přepočtené koeficientem množství</t>
  </si>
  <si>
    <t>23014511R</t>
  </si>
  <si>
    <t>"1.35"Trubka D 156x3 mm ocel 1.4301-Sání kalu z homogenizace na čerpadla viz SSaZ str.8</t>
  </si>
  <si>
    <t>543956379</t>
  </si>
  <si>
    <t>14*1,15 'Přepočtené koeficientem množství</t>
  </si>
  <si>
    <t>23014611R</t>
  </si>
  <si>
    <t>"1.36"Trubka D 156x3 mm ocel 1.4301-Nátok kalu z UN do homogenizace viz SSaZ str.9</t>
  </si>
  <si>
    <t>-1684819442</t>
  </si>
  <si>
    <t>230140172</t>
  </si>
  <si>
    <t>Montáž trubní dílce přivařovací z nerezavějící oceli tř.17 D 76 mm, tl 3 mm</t>
  </si>
  <si>
    <t>-971786981</t>
  </si>
  <si>
    <t>Montáž trubních dílců přivařovacích Ø 76, tl. 3 mm</t>
  </si>
  <si>
    <t>https://podminky.urs.cz/item/CS_URS_2025_02/230140172</t>
  </si>
  <si>
    <t>23014216R</t>
  </si>
  <si>
    <t>"1.32"Příruba plochá přivařovací DN 65 PN10  ocel nerez 1.4301 Výtlačné potrubí čerpadel v ČS homogenizační nádrže viz SSaZ str.8</t>
  </si>
  <si>
    <t>401533809</t>
  </si>
  <si>
    <t>230140184</t>
  </si>
  <si>
    <t>Montáž trubní dílce přivařovací z nerezavějící oceli tř.17 D 108 mm, tl 3 mm</t>
  </si>
  <si>
    <t>1722259847</t>
  </si>
  <si>
    <t>Montáž trubních dílců přivařovacích Ø 108, tl. 3 mm</t>
  </si>
  <si>
    <t>https://podminky.urs.cz/item/CS_URS_2025_02/230140184</t>
  </si>
  <si>
    <t>23014210R</t>
  </si>
  <si>
    <t>"1.32"Trubka dn106x3 mm, ocel nerez 1.4301 dl.0,3 m Výtlačné potrubí čerpadel v ČS homogenizační nádrže viz SSaZ str.8</t>
  </si>
  <si>
    <t>1299586720</t>
  </si>
  <si>
    <t>230140192</t>
  </si>
  <si>
    <t>Montáž trubní dílce přivařovací z nerezavějící oceli tř.17 D 133 mm, tl 3 mm</t>
  </si>
  <si>
    <t>1500371807</t>
  </si>
  <si>
    <t>Montáž trubních dílců přivařovacích Ø 133, tl. 3 mm</t>
  </si>
  <si>
    <t>https://podminky.urs.cz/item/CS_URS_2025_02/230140192</t>
  </si>
  <si>
    <t>5+1+2+12</t>
  </si>
  <si>
    <t>23014410R</t>
  </si>
  <si>
    <t>"1.31"Příruba plochá přivařovací DN 130 PN10, ocel nerez 1.4301 Sací potrubí čerpadel v ČS homogenizační nádrže viz SSaZ str.7</t>
  </si>
  <si>
    <t>-1321254936</t>
  </si>
  <si>
    <t>23014212R</t>
  </si>
  <si>
    <t>"1.32"Trubkový oblouk K1.5 dn131x3/90°,  ocel nerez 1.4301dl.0,3 m Výtlačné potrubí čerpadel v ČS homogenizační nádrže viz SSaZ str.8</t>
  </si>
  <si>
    <t>580988052</t>
  </si>
  <si>
    <t>23014213R</t>
  </si>
  <si>
    <t>"1.32"Trubková redukce dn 131x106 ,  ocel nerez 1.4301 Výtlačné potrubí čerpadel v ČS homogenizační nádrže viz SSaZ str.8</t>
  </si>
  <si>
    <t>366729184</t>
  </si>
  <si>
    <t>23014214R</t>
  </si>
  <si>
    <t>"1.32"Trubková redukce dn 131x71 ,  ocel nerez 1.4301 Výtlačné potrubí čerpadel v ČS homogenizační nádrže viz SSaZ str.8</t>
  </si>
  <si>
    <t>-504033650</t>
  </si>
  <si>
    <t>23014215R</t>
  </si>
  <si>
    <t>"1.32"Příruba plochá přivařovací DN 125 PN10  ocel nerez 1.4301 Výtlačné potrubí čerpadel v ČS homogenizační nádrže viz SSaZ str.8</t>
  </si>
  <si>
    <t>-1220647268</t>
  </si>
  <si>
    <t>230140201</t>
  </si>
  <si>
    <t>Montáž trubní dílce přivařovací z nerezavějící oceli tř.17 D 159 mm, tl 3 mm</t>
  </si>
  <si>
    <t>-1385472714</t>
  </si>
  <si>
    <t>Montáž trubních dílců přivařovacích Ø 159, tl. 3 mm</t>
  </si>
  <si>
    <t>https://podminky.urs.cz/item/CS_URS_2025_02/230140201</t>
  </si>
  <si>
    <t>1+2+4</t>
  </si>
  <si>
    <t>2+2+2+5</t>
  </si>
  <si>
    <t>23014411R</t>
  </si>
  <si>
    <t>"1.31"Příruba plochá přivařovací DN 150 PN10, ocel nerez 1.4301 Sací potrubí čerpadel v ČS homogenizační nádrže viz SSaZ str.7</t>
  </si>
  <si>
    <t>435199092</t>
  </si>
  <si>
    <t>23014111R</t>
  </si>
  <si>
    <t>"1.35"Příruba plochá přivařovací DN 150 PN10, ocel nerez 1.4301 Sání kalu z homogenizace na čerpadla  viz SSaZ str.8</t>
  </si>
  <si>
    <t>379627215</t>
  </si>
  <si>
    <t>23014121R</t>
  </si>
  <si>
    <t>"1.36"Příruba plochá přivařovací DN 150 PN10, ocel nerez 1.4301 SNátok kalu z UN do homogenizace   viz SSaZ str.9</t>
  </si>
  <si>
    <t>1943953789</t>
  </si>
  <si>
    <t>23014412R</t>
  </si>
  <si>
    <t>"1.31"Trubkový oblouk K1.5 dn156x3/90°,  ocel nerez 1.4301 Sací potrubí čerpadel v ČS homogenizační nádrže viz SSaZ str.7</t>
  </si>
  <si>
    <t>-852562282</t>
  </si>
  <si>
    <t>23014912R</t>
  </si>
  <si>
    <t>"1.35"Trubkový oblouk K1.5 dn156x3/90°,  ocel nerez 1.4301 Sání kalu z homogenizace na čerpadla viz SSaZ str.8</t>
  </si>
  <si>
    <t>-1821198246</t>
  </si>
  <si>
    <t>23014922R</t>
  </si>
  <si>
    <t>"1.36"Trubkový oblouk K1.5 dn156x3/90°,  ocel nerez 1.4301 Nátok kalu z UN do homogenizace  viz SSaZ str.9</t>
  </si>
  <si>
    <t>-138161101</t>
  </si>
  <si>
    <t>23014812R</t>
  </si>
  <si>
    <t>"1.35"Trubkový oblouk K1.5 dn156x3/45°,  ocel nerez 1.4301 Sání kalu z homogenizace na čerpadla viz SSaZ str.8</t>
  </si>
  <si>
    <t>540433270</t>
  </si>
  <si>
    <t>23014832R</t>
  </si>
  <si>
    <t>"1.36"Trubkový oblouk K1.5 dn156x3/45°,  ocel nerez 1.4301 Nátok kalu z UN do homogenizace  viz SSaZ str.9</t>
  </si>
  <si>
    <t>-386457105</t>
  </si>
  <si>
    <t>23014712R</t>
  </si>
  <si>
    <t>"1.35"Trubkový oblouk K1.5 dn156x3/50°,  ocel nerez 1.4301 Sání kalu z homogenizace na čerpadla viz SSaZ str.8</t>
  </si>
  <si>
    <t>1505819776</t>
  </si>
  <si>
    <t>23014752R</t>
  </si>
  <si>
    <t>"1.36"Trubkový oblouk K1.5 dn156x3/50°,  ocel nerez 1.4301 Nátok kalu z UN do homogenizace  viz SSaZ str.9</t>
  </si>
  <si>
    <t>-1832318728</t>
  </si>
  <si>
    <t>23014413R</t>
  </si>
  <si>
    <t>"1.31"Trubková redukce dn156x131 ,  ocel nerez 1.4301 Sací potrubí čerpadel v ČS homogenizační nádrže viz SSaZ str.7</t>
  </si>
  <si>
    <t>1971175187</t>
  </si>
  <si>
    <t>230170002</t>
  </si>
  <si>
    <t>Tlakové zkoušky těsnosti potrubí - příprava DN přes 40 do 80</t>
  </si>
  <si>
    <t>sada</t>
  </si>
  <si>
    <t>1656057731</t>
  </si>
  <si>
    <t>Příprava pro zkoušku těsnosti potrubí DN přes 40 do 80</t>
  </si>
  <si>
    <t>https://podminky.urs.cz/item/CS_URS_2025_02/230170002</t>
  </si>
  <si>
    <t>230170003</t>
  </si>
  <si>
    <t>Tlakové zkoušky těsnosti potrubí - příprava DN přes 80 do 125</t>
  </si>
  <si>
    <t>-1028588691</t>
  </si>
  <si>
    <t>Příprava pro zkoušku těsnosti potrubí DN přes 80 do 125</t>
  </si>
  <si>
    <t>https://podminky.urs.cz/item/CS_URS_2025_02/230170003</t>
  </si>
  <si>
    <t>230170004</t>
  </si>
  <si>
    <t>Tlakové zkoušky těsnosti potrubí - příprava DN přes 125 do 200</t>
  </si>
  <si>
    <t>1284480355</t>
  </si>
  <si>
    <t>Příprava pro zkoušku těsnosti potrubí DN přes 125 do 200</t>
  </si>
  <si>
    <t>https://podminky.urs.cz/item/CS_URS_2025_02/230170004</t>
  </si>
  <si>
    <t>230170012</t>
  </si>
  <si>
    <t>Tlakové zkoušky těsnosti potrubí - zkouška DN přes 40 do 80</t>
  </si>
  <si>
    <t>-12546282</t>
  </si>
  <si>
    <t>Zkouška těsnosti potrubí DN přes 40 do 80</t>
  </si>
  <si>
    <t>https://podminky.urs.cz/item/CS_URS_2025_02/230170012</t>
  </si>
  <si>
    <t>230170013</t>
  </si>
  <si>
    <t>Tlakové zkoušky těsnosti potrubí - zkouška DN přes 80 do 125</t>
  </si>
  <si>
    <t>1088360987</t>
  </si>
  <si>
    <t>Zkouška těsnosti potrubí DN přes 80 do 125</t>
  </si>
  <si>
    <t>https://podminky.urs.cz/item/CS_URS_2025_02/230170013</t>
  </si>
  <si>
    <t>230170014</t>
  </si>
  <si>
    <t>Tlakové zkoušky těsnosti potrubí - zkouška DN přes 125 do 200</t>
  </si>
  <si>
    <t>1655188100</t>
  </si>
  <si>
    <t>Zkouška těsnosti potrubí DN přes 125 do 200</t>
  </si>
  <si>
    <t>https://podminky.urs.cz/item/CS_URS_2025_02/230170014</t>
  </si>
  <si>
    <t>MD</t>
  </si>
  <si>
    <t>Mimostaveništní doprava</t>
  </si>
  <si>
    <t>Kč</t>
  </si>
  <si>
    <t>1112854957</t>
  </si>
  <si>
    <t>35-M</t>
  </si>
  <si>
    <t>Montáž čerpadel, kompr.a vodoh.zař.</t>
  </si>
  <si>
    <t>35000210R</t>
  </si>
  <si>
    <t>Montáž kontejneru</t>
  </si>
  <si>
    <t>-1367796105</t>
  </si>
  <si>
    <t>35009082R</t>
  </si>
  <si>
    <t>"1.37"Ocelový kontejner na kal  5,10x2,50x1,25 m viz SSaZ str.9</t>
  </si>
  <si>
    <t>-1796823032</t>
  </si>
  <si>
    <t>35083000R</t>
  </si>
  <si>
    <t>Montáž a dodávka vodohospodářské zařízení  HUBER viz poz.1.0 až 1.14,1.17 až 1.20,1.22 až 1.30</t>
  </si>
  <si>
    <t>kpl</t>
  </si>
  <si>
    <t>-1746997984</t>
  </si>
  <si>
    <t>Montáž a dodávka vodohospodářské zařízení HUBER viz poz.1.0 až 1.14,1.17 až 1.20,1.22 až 1.30</t>
  </si>
  <si>
    <t>35083001R</t>
  </si>
  <si>
    <t>"1.0"Šnekový lis HUBER Q-PRESS 800 odvodnění kalu-Q=25 m3/h dodávka HUBER viz SSaZ str.1</t>
  </si>
  <si>
    <t>787333365</t>
  </si>
  <si>
    <t>35083002R</t>
  </si>
  <si>
    <t>"1.1"Kalové excentrické šnekové čerpadlo SEEPEX BN 52-6L-Q=8-30 m3/h dodávka HUBER viz SSaZ str.1</t>
  </si>
  <si>
    <t>490906036</t>
  </si>
  <si>
    <t>35083003R</t>
  </si>
  <si>
    <t>"1.2"Kalové excentrické šnekové čerpadlo SEEPEX BN 52-6L-Q=8-30 m3/h dodávka HUBER viz SSaZ str.1</t>
  </si>
  <si>
    <t>-732410144</t>
  </si>
  <si>
    <t>35083004R</t>
  </si>
  <si>
    <t>"1.3"Kalové excentrické šnekové čerpadlo SEEPEX BN 52-6L-Q=8-30 m3/h dodávka HUBER viz SSaZ str.2</t>
  </si>
  <si>
    <t>-1425808069</t>
  </si>
  <si>
    <t>35083005R</t>
  </si>
  <si>
    <t>"1.4"Kalové excentrické šnekové čerpadlo SEEPEX BN 52-6L-Q=8-30 m3/h dodávka HUBER viz SSaZ str.2</t>
  </si>
  <si>
    <t>1855586133</t>
  </si>
  <si>
    <t>35083006R</t>
  </si>
  <si>
    <t>"1.5"Přírubový potrubní uklidňující reaktor dodávka HUBER viz SSaZ str.3</t>
  </si>
  <si>
    <t>1394090226</t>
  </si>
  <si>
    <t>35083007R</t>
  </si>
  <si>
    <t>"1.6"Kompresor Einhell TE-AC 24 Silent pro přítlak kužele u lisu -Q=135 l/min  dodávka HUBER viz SSaZ str.3</t>
  </si>
  <si>
    <t>-249395320</t>
  </si>
  <si>
    <t>35083008R</t>
  </si>
  <si>
    <t>"1.7"Zpětná klapka DN100+směšovací člen-očkovací kruh  dodávka HUBER viz SSaZ str.3</t>
  </si>
  <si>
    <t>-33481677</t>
  </si>
  <si>
    <t>35083009R</t>
  </si>
  <si>
    <t>"1.8"Indukční průtokoměr DN65 PN16 7ME6520-3FC13-2LA1-SIEMENS Q=30,0m3/h  dodávka HUBER viz SSaZ str.3</t>
  </si>
  <si>
    <t>251761395</t>
  </si>
  <si>
    <t>35083010R</t>
  </si>
  <si>
    <t>"1.9"Indukční průtokoměr DN65 PN16 7ME6520-3FC13-2LA1-SIEMENS Q=30,0m3/h  dodávka HUBER viz SSaZ str.3</t>
  </si>
  <si>
    <t>1883783893</t>
  </si>
  <si>
    <t>35083011R</t>
  </si>
  <si>
    <t>"1.10"Zařízení pro přípravu roztoku flokulantu V=2,0m3, Q=2000l/h  dodávka HUBER viz SSaZ str.3</t>
  </si>
  <si>
    <t>-1605060030</t>
  </si>
  <si>
    <t>35083012R</t>
  </si>
  <si>
    <t>"1.11"Vřetenové čerpadlo SEEPEX BN 2-6L roztoku flokulantu-Q=0,5-2,5 m3/h  dodávka HUBER viz SSaZ str.4</t>
  </si>
  <si>
    <t>-2072401641</t>
  </si>
  <si>
    <t>35083013R</t>
  </si>
  <si>
    <t>"1.12"Indukční průtokoměr pro měření flokulantu DN 25 PN16-Q=0,1-4,0m3/h  dodávka HUBER viz SSaZ str.4</t>
  </si>
  <si>
    <t>1839851824</t>
  </si>
  <si>
    <t>35083014R</t>
  </si>
  <si>
    <t>"1.13"Šnekový dopravník odvodněného kalu  dodávka HUBER viz SSaZ str.4</t>
  </si>
  <si>
    <t>686485612</t>
  </si>
  <si>
    <t>35083015R</t>
  </si>
  <si>
    <t>"1.14"Nožové mezipřírubové šoupě DN150 PN10 AVK 3.6.2  dodávka HUBER viz SSaZ str.4</t>
  </si>
  <si>
    <t>-533119006</t>
  </si>
  <si>
    <t>35083018R</t>
  </si>
  <si>
    <t>"1.17"Rozvaděč technologie pro odvodňovač kalu Q-PRESS 800  dodávka HUBER viz SSaZ str.5</t>
  </si>
  <si>
    <t>-84999899</t>
  </si>
  <si>
    <t>35083019R</t>
  </si>
  <si>
    <t>"1.18"Nožové mezipřírubové šoupě DN150 PN10 AVK 3.6 s ručním kolem  dodávka HUBER viz SSaZ str.5</t>
  </si>
  <si>
    <t>394168156</t>
  </si>
  <si>
    <t>35083020R</t>
  </si>
  <si>
    <t>"1.19"Nožové mezipřírubové šoupě DN125 PN10 AVK 3.6 s ručním kolem  dodávka HUBER viz SSaZ str.5</t>
  </si>
  <si>
    <t>-1001491301</t>
  </si>
  <si>
    <t>35083021R</t>
  </si>
  <si>
    <t>"1.20"Nožové mezipřírubové šoupě DN100 PN10 AVK 3.6 s ručním kolem  dodávka HUBER viz SSaZ str.5</t>
  </si>
  <si>
    <t>-663141991</t>
  </si>
  <si>
    <t>35083022R</t>
  </si>
  <si>
    <t>"1.22"Přívod přebytečného kalu z ČS homogenizace dn106x3 mm nerez 1.4301  dodávka HUBER viz SSaZ str.6</t>
  </si>
  <si>
    <t>1178207844</t>
  </si>
  <si>
    <t>35083023R</t>
  </si>
  <si>
    <t>"1.23"Čerpání kalu před uklidňující reaktor  dn131x3 mm a dn71x3 mmcnerez 1.4301  dodávka HUBER viz SSaZ str.6</t>
  </si>
  <si>
    <t>-2097110306</t>
  </si>
  <si>
    <t>35083024R</t>
  </si>
  <si>
    <t>"1.24"Čerpání kalu na odvodňovací lis   dn156x3 mm a dn106x3 mmcnerez 1.4301  dodávka HUBER viz SSaZ str.6</t>
  </si>
  <si>
    <t>-1322678236</t>
  </si>
  <si>
    <t>35083025R</t>
  </si>
  <si>
    <t>"1.25"Sání kalu z homogenizace na čerpadla   dn156x3 mm a dn131x3 mm nerez 1.4301  dodávka HUBER viz SSaZ str.6</t>
  </si>
  <si>
    <t>-1238272470</t>
  </si>
  <si>
    <t>35083026R</t>
  </si>
  <si>
    <t>"1.26"Nátok kalu z UN do homogenizace    dn156x3 mm  nerez 1.4301  dodávka HUBER viz SSaZ str.6</t>
  </si>
  <si>
    <t>1889465742</t>
  </si>
  <si>
    <t>35083027R</t>
  </si>
  <si>
    <t>"1.27"Odtok fugátu ze šnekového lisu    dn106x3 mm  nerez 1.4301  dodávka HUBER viz SSaZ str.7</t>
  </si>
  <si>
    <t>42265437</t>
  </si>
  <si>
    <t>35083028R</t>
  </si>
  <si>
    <t>"1.28"Odtok kalové vody z dopravníku     dn106x3 mm  nerez 1.4301  dodávka HUBER viz SSaZ str.7</t>
  </si>
  <si>
    <t>-915786936</t>
  </si>
  <si>
    <t>35083029R</t>
  </si>
  <si>
    <t>"1.29"Potrubí flokulantu   PP-R d32x2,9  dodávka HUBER viz SSaZ str.7</t>
  </si>
  <si>
    <t>-743398664</t>
  </si>
  <si>
    <t>35083030R</t>
  </si>
  <si>
    <t>"1.30"Potrubí flokulantu   PP-R d40x3,7  dodávka HUBER viz SSaZ str.7</t>
  </si>
  <si>
    <t>-440964590</t>
  </si>
  <si>
    <t>35085001R</t>
  </si>
  <si>
    <t>Zvedací mechanismy pro složení a montáž zařízení</t>
  </si>
  <si>
    <t>1388948059</t>
  </si>
  <si>
    <t>1399734755</t>
  </si>
  <si>
    <t>PS 02 PS 03 - Motorové rozvody,MaR a řídící systém</t>
  </si>
  <si>
    <t>D2 - RM1</t>
  </si>
  <si>
    <t>D3 - Pospojení</t>
  </si>
  <si>
    <t>D4 - Kalové hospodářství - technologie - kabelové trasy</t>
  </si>
  <si>
    <t>D5 - Venkovní trasa k nádržím homogenizace - kabelové trasy</t>
  </si>
  <si>
    <t>D6 - OSTATNÍ NÁKLADY</t>
  </si>
  <si>
    <t>Pol89</t>
  </si>
  <si>
    <t>Montáž: Odpínač pojistkový Ie 125 A, Ue AC 690 V/DC 440 V, pro válcové pojistkové vložky 22x58, 3pól. provedení, bez signalizace OEZ OPVP22-3</t>
  </si>
  <si>
    <t>Pol90</t>
  </si>
  <si>
    <t>Odpínač pojistkový Ie 125 A, Ue AC 690 V/DC 440 V, pro válcové pojistkové vložky 22x58, 3pól. provedení, bez signalizace OEZ OPVP22-3</t>
  </si>
  <si>
    <t>Pol91</t>
  </si>
  <si>
    <t>Montáž: Pojistkové vložky velikosti 22x58 Un AC 690 V / DC 250 V, velikost 22×58, gG - charakteristika pro všeobecné použití, Cd/Pb free PV22 50A gG</t>
  </si>
  <si>
    <t>Pol92</t>
  </si>
  <si>
    <t>Pojistkové vložky velikosti 22x58 Un AC 690 V / DC 250 V, velikost 22×58, gG - charakteristika pro všeobecné použití, Cd/Pb free PV22 50A gG</t>
  </si>
  <si>
    <t>Pol93</t>
  </si>
  <si>
    <t>Montáž: kabel CYKY-J 5x16</t>
  </si>
  <si>
    <t>Pol94</t>
  </si>
  <si>
    <t>kabel CYKY-J 5x16</t>
  </si>
  <si>
    <t>K002</t>
  </si>
  <si>
    <t>Montáž: kabel CYKY-J 12x1,5</t>
  </si>
  <si>
    <t>-1104991017</t>
  </si>
  <si>
    <t>M003</t>
  </si>
  <si>
    <t>kabel CYKY-J 12x1,5</t>
  </si>
  <si>
    <t>1833878972</t>
  </si>
  <si>
    <t>K004</t>
  </si>
  <si>
    <t>Montáž: kabel CYKY-J 4x2,5</t>
  </si>
  <si>
    <t>1430384458</t>
  </si>
  <si>
    <t>M005</t>
  </si>
  <si>
    <t>kabel CYKY-J 4x2,5</t>
  </si>
  <si>
    <t>-1973562513</t>
  </si>
  <si>
    <t>Pol95</t>
  </si>
  <si>
    <t>778057344</t>
  </si>
  <si>
    <t>Pol96</t>
  </si>
  <si>
    <t>Demontáž kabelů k nahrazované technologii</t>
  </si>
  <si>
    <t>-50863026</t>
  </si>
  <si>
    <t>Pol97</t>
  </si>
  <si>
    <t>Demontáž nahrazované technologie</t>
  </si>
  <si>
    <t>194967727</t>
  </si>
  <si>
    <t>Pol98</t>
  </si>
  <si>
    <t>1694017226</t>
  </si>
  <si>
    <t>Pol99</t>
  </si>
  <si>
    <t>-1986457351</t>
  </si>
  <si>
    <t>Pol100</t>
  </si>
  <si>
    <t>RM1</t>
  </si>
  <si>
    <t>Pol101</t>
  </si>
  <si>
    <t>Montáž: Frekvenční měnič řady FC-202 AQUA FC-202P11KT4E20H3XGCXXXLX1XXA0BX CXXXXD0</t>
  </si>
  <si>
    <t>Pol102</t>
  </si>
  <si>
    <t>Frekvenční měnič řady FC-202 AQUA FC-202P11KT4E20H3XGCXXXLX1XXA0BX CXXXXD0</t>
  </si>
  <si>
    <t>Pol103</t>
  </si>
  <si>
    <t>Montáž: motorový spouštěč GV2ME04 + pomocný kontakt</t>
  </si>
  <si>
    <t>Pol104</t>
  </si>
  <si>
    <t>motorový spouštěč GV2ME04 + pomocný kontakt</t>
  </si>
  <si>
    <t>Pol105</t>
  </si>
  <si>
    <t>Montáž: kabel YCY-JZ 0,6/1 kV BLACK 4x4</t>
  </si>
  <si>
    <t>Pol106</t>
  </si>
  <si>
    <t>kabel YCY-JZ 0,6/1 kV BLACK 4x4</t>
  </si>
  <si>
    <t>Pol107</t>
  </si>
  <si>
    <t>Montáž: kabel YCY-JZ 0,6/1 kV BLACK 7x1</t>
  </si>
  <si>
    <t>Pol108</t>
  </si>
  <si>
    <t>kabel YCY-JZ 0,6/1 kV BLACK 7x1</t>
  </si>
  <si>
    <t>Pol109</t>
  </si>
  <si>
    <t>Montáž: kabel CYKY-J 4x1,5</t>
  </si>
  <si>
    <t>Pol110</t>
  </si>
  <si>
    <t>kabel CYKY-J 4x1,5</t>
  </si>
  <si>
    <t>Pol111</t>
  </si>
  <si>
    <t>Demontáž výzbroje rozváděčů RM1</t>
  </si>
  <si>
    <t>561813418</t>
  </si>
  <si>
    <t>Pol112</t>
  </si>
  <si>
    <t>-556939680</t>
  </si>
  <si>
    <t>Pol113</t>
  </si>
  <si>
    <t>-1071987860</t>
  </si>
  <si>
    <t>1885075379</t>
  </si>
  <si>
    <t>Pol114</t>
  </si>
  <si>
    <t>Úprava a natažení nových vodičů v rozváděči RM1</t>
  </si>
  <si>
    <t>-106576860</t>
  </si>
  <si>
    <t>Kalové hospodářství - technologie - kabelové trasy</t>
  </si>
  <si>
    <t>Pol115</t>
  </si>
  <si>
    <t>Montáž: DRÁTĚNÝ ŽLAB S INTEGROVANOU SPOJKOU INOXDZI 60X200_VIX Nerez</t>
  </si>
  <si>
    <t>Pol116</t>
  </si>
  <si>
    <t>DRÁTĚNÝ ŽLAB S INTEGROVANOU SPOJKOU INOXDZI 60X200_VIX Nerez</t>
  </si>
  <si>
    <t>Pol117</t>
  </si>
  <si>
    <t>Montáž: DRŽÁK STŘEDNÍ NEREZOVÝ INOXDS 200_IX Nerez</t>
  </si>
  <si>
    <t>Pol118</t>
  </si>
  <si>
    <t>DRŽÁK STŘEDNÍ NEREZOVÝ INOXDS 200_IX Nerez</t>
  </si>
  <si>
    <t>-861518210</t>
  </si>
  <si>
    <t>110</t>
  </si>
  <si>
    <t>112</t>
  </si>
  <si>
    <t>114</t>
  </si>
  <si>
    <t>Pol119</t>
  </si>
  <si>
    <t>-1722478605</t>
  </si>
  <si>
    <t>118</t>
  </si>
  <si>
    <t>1629848919</t>
  </si>
  <si>
    <t>122</t>
  </si>
  <si>
    <t>Pol120</t>
  </si>
  <si>
    <t>2127146432</t>
  </si>
  <si>
    <t>Venkovní trasa k nádržím homogenizace - kabelové trasy</t>
  </si>
  <si>
    <t>Pol121</t>
  </si>
  <si>
    <t>Montáž: KABELOVÝ ŽLAB NEDĚROVANÝ NEREZOVÝ NIXKZN 50X62_IX Nerez</t>
  </si>
  <si>
    <t>126</t>
  </si>
  <si>
    <t>Pol122</t>
  </si>
  <si>
    <t>KABELOVÝ ŽLAB NEDĚROVANÝ NEREZOVÝ NIXKZN 50X62_IX Nerez</t>
  </si>
  <si>
    <t>Pol123</t>
  </si>
  <si>
    <t>Montáž: SPOJKA NIXS 50_IX Nerez</t>
  </si>
  <si>
    <t>130</t>
  </si>
  <si>
    <t>Pol124</t>
  </si>
  <si>
    <t>SPOJKA NIXS 50_IX Nerez</t>
  </si>
  <si>
    <t>132</t>
  </si>
  <si>
    <t>Pol125</t>
  </si>
  <si>
    <t>Montáž: SPOJKA KLOUBOVÁ NEREZOVÁ INOXSK 50_IX Nerez</t>
  </si>
  <si>
    <t>134</t>
  </si>
  <si>
    <t>Pol126</t>
  </si>
  <si>
    <t>SPOJKA KLOUBOVÁ NEREZOVÁ INOXSK 50_IX Nerez</t>
  </si>
  <si>
    <t>136</t>
  </si>
  <si>
    <t>Pol127</t>
  </si>
  <si>
    <t>Montáž: ŠROUB VRATOVÝ + MATICE S LÍMCEM NEREZ NIXSM 6X10_IX Nerez</t>
  </si>
  <si>
    <t>138</t>
  </si>
  <si>
    <t>Pol128</t>
  </si>
  <si>
    <t>ŠROUB VRATOVÝ + MATICE S LÍMCEM NEREZ NIXSM 6X10_IX Nerez</t>
  </si>
  <si>
    <t>1755411028</t>
  </si>
  <si>
    <t>Pol129</t>
  </si>
  <si>
    <t>Montáž: PŘEPÁŽKA NIXPZ 50_IX Nerez</t>
  </si>
  <si>
    <t>142</t>
  </si>
  <si>
    <t>Pol130</t>
  </si>
  <si>
    <t>PŘEPÁŽKA NIXPZ 50_IX Nerez</t>
  </si>
  <si>
    <t>303722376</t>
  </si>
  <si>
    <t>146</t>
  </si>
  <si>
    <t>Pol131</t>
  </si>
  <si>
    <t>-1361715155</t>
  </si>
  <si>
    <t>Pol132</t>
  </si>
  <si>
    <t>Montáž: DRŽÁK STŘEDNÍ NEREZOVÝ INOXDS 62_IX Nerez</t>
  </si>
  <si>
    <t>150</t>
  </si>
  <si>
    <t>Pol133</t>
  </si>
  <si>
    <t>DRŽÁK STŘEDNÍ NEREZOVÝ INOXDS 62_IX Nerez</t>
  </si>
  <si>
    <t>1833895240</t>
  </si>
  <si>
    <t>Pol134</t>
  </si>
  <si>
    <t>Montáž: Trubka instalační PVC UV stabilní s vysokou mechanickou odolností 32mm + příslušenství</t>
  </si>
  <si>
    <t>154</t>
  </si>
  <si>
    <t>Pol135</t>
  </si>
  <si>
    <t>Trubka instalační PVC UV stabilní s vysokou mechanickou odolností 32mm + příslušenství</t>
  </si>
  <si>
    <t>156</t>
  </si>
  <si>
    <t>158</t>
  </si>
  <si>
    <t>-1105470043</t>
  </si>
  <si>
    <t>162</t>
  </si>
  <si>
    <t>105892233</t>
  </si>
  <si>
    <t>166</t>
  </si>
  <si>
    <t>1892309686</t>
  </si>
  <si>
    <t>262144</t>
  </si>
  <si>
    <t>170</t>
  </si>
  <si>
    <t>172</t>
  </si>
  <si>
    <t>174</t>
  </si>
  <si>
    <t>176</t>
  </si>
  <si>
    <t>178</t>
  </si>
  <si>
    <t>Pol136</t>
  </si>
  <si>
    <t>180</t>
  </si>
  <si>
    <t>Pol137</t>
  </si>
  <si>
    <t>182</t>
  </si>
  <si>
    <t>VRN - Ostatní a vedlejší náklady</t>
  </si>
  <si>
    <t>VRN - Vedlejší rozpočtové náklady</t>
  </si>
  <si>
    <t>Vedlejší rozpočtové náklady</t>
  </si>
  <si>
    <t>03120300R</t>
  </si>
  <si>
    <t xml:space="preserve">Náklady související se zřízením, vybavením, provozem, údržbou, zabezpečením, značením a zrušením zařízení staveniště. </t>
  </si>
  <si>
    <t>1024</t>
  </si>
  <si>
    <t>1444896970</t>
  </si>
  <si>
    <t>03410300R</t>
  </si>
  <si>
    <t>Náklady na spotřebu energií</t>
  </si>
  <si>
    <t>1849728460</t>
  </si>
  <si>
    <t>04250300R</t>
  </si>
  <si>
    <t>POV, plán BOZP, koordinátor stavby</t>
  </si>
  <si>
    <t>Kč…</t>
  </si>
  <si>
    <t>-1516796773</t>
  </si>
  <si>
    <t>04250300R.1</t>
  </si>
  <si>
    <t>Opatření zajišťující provoz ČOV</t>
  </si>
  <si>
    <t>-1823950286</t>
  </si>
  <si>
    <t>04260350R</t>
  </si>
  <si>
    <t>Náklady na bezpečnost práce a technických zařízení,školení pracovníků,značení v souladu se zásadami BOZP</t>
  </si>
  <si>
    <t>1492173712</t>
  </si>
  <si>
    <t>04319400R</t>
  </si>
  <si>
    <t>Náklady na komplexní zkoušky</t>
  </si>
  <si>
    <t>-1765822424</t>
  </si>
  <si>
    <t>04520303R</t>
  </si>
  <si>
    <t>Výchozí revize</t>
  </si>
  <si>
    <t>1493686462</t>
  </si>
  <si>
    <t>Výchozí revize
-revize elektroinstalace,rozvodů a pod.</t>
  </si>
  <si>
    <t>07120300R</t>
  </si>
  <si>
    <t>Náklady na dopravní opatření, zajištění zvláštního užívání komunikace a poplatky za jeho zábor</t>
  </si>
  <si>
    <t>1763105056</t>
  </si>
  <si>
    <t>09210300R</t>
  </si>
  <si>
    <t xml:space="preserve">Dokumentace skutečného provedení  </t>
  </si>
  <si>
    <t>784167666</t>
  </si>
  <si>
    <t xml:space="preserve">Dokumentace skutečného provedení </t>
  </si>
  <si>
    <t>09210303R</t>
  </si>
  <si>
    <t>Vypracování podrobné výrobně - dílenské dokumentace, která podléhá schválení objednatele a autorkého dozoru, jejíž součástí bude i vypracování technologických postupů na základě pokynů objednatele a autorského dozoru v případech, kdy si to vyžádá situace</t>
  </si>
  <si>
    <t>-1792608630</t>
  </si>
  <si>
    <t>09210380R</t>
  </si>
  <si>
    <t>Náklady na zkušební provoz vč.zaškolení obsluhy</t>
  </si>
  <si>
    <t>-1011609501</t>
  </si>
  <si>
    <t>09210450R</t>
  </si>
  <si>
    <t>Zpracování místních provozních předpisů a bezpečnostních předpisů v souladu s nařízením vlády č.378/2001 Sb</t>
  </si>
  <si>
    <t>-1027895169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</si>
  <si>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</si>
  <si>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</si>
  <si>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</si>
  <si>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</si>
  <si>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</si>
  <si>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</si>
  <si>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</si>
  <si>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</si>
  <si>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</si>
  <si>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</si>
  <si>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</si>
  <si>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</si>
  <si>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</si>
  <si>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</si>
  <si>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Provozní soubor</t>
  </si>
  <si>
    <t>Vedlejší a ostatní náklady</t>
  </si>
  <si>
    <t>OST</t>
  </si>
  <si>
    <t>Ostatní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</si>
  <si>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</si>
  <si>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</si>
  <si>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</si>
  <si>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</si>
  <si>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</si>
  <si>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</si>
  <si>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</si>
  <si>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</si>
  <si>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</si>
  <si>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</si>
  <si>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</si>
  <si>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</si>
  <si>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</si>
  <si>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</si>
  <si>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</si>
  <si>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</si>
  <si>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</si>
  <si>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</si>
  <si>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</si>
  <si>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</si>
  <si>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</si>
  <si>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</si>
  <si>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</si>
  <si>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</si>
  <si>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</si>
  <si>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</si>
  <si>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</si>
  <si>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</si>
  <si>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</si>
  <si>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</si>
  <si>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</si>
  <si>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</si>
  <si>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</si>
  <si>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</si>
  <si>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</si>
  <si>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</si>
  <si>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</si>
  <si>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</si>
  <si>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</si>
  <si>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</si>
  <si>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</si>
  <si>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</si>
  <si>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</si>
  <si>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</si>
  <si>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</si>
  <si>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</si>
  <si>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</si>
  <si>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</si>
  <si>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</si>
  <si>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</si>
  <si>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</si>
  <si>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</si>
  <si>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</si>
  <si>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</si>
  <si>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</si>
  <si>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</si>
  <si>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</si>
  <si>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</si>
  <si>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</si>
  <si>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</si>
  <si>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</si>
  <si>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</si>
  <si>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</si>
  <si>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</si>
  <si>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</si>
  <si>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</si>
  <si>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</si>
  <si>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</si>
  <si>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</si>
  <si>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</si>
  <si>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</si>
  <si>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</si>
  <si>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</si>
  <si>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</si>
  <si>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</si>
  <si>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</si>
  <si>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</si>
  <si>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</si>
  <si>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</si>
  <si>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</si>
  <si>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</si>
  <si>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</si>
  <si>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</si>
  <si>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</si>
  <si>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</si>
  <si>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</si>
  <si>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</si>
  <si>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</si>
  <si>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</si>
  <si>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</si>
  <si>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</si>
  <si>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</si>
  <si>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</si>
  <si>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</si>
  <si>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</si>
  <si>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</si>
  <si>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</si>
  <si>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</si>
  <si>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</si>
  <si>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</si>
  <si>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</si>
  <si>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</si>
  <si>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</si>
  <si>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</si>
  <si>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</si>
  <si>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</si>
  <si>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</si>
  <si>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</si>
  <si>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</si>
  <si>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</si>
  <si>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</si>
  <si>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</si>
  <si>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</si>
  <si>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</si>
  <si>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</si>
  <si>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</si>
  <si>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</si>
  <si>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</si>
  <si>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</si>
  <si>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</si>
  <si>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</si>
  <si>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</si>
  <si>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</si>
  <si>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</si>
  <si>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</si>
  <si>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</si>
  <si>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</si>
  <si>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</si>
  <si>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</si>
  <si>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</si>
  <si>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</si>
  <si>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</si>
  <si>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</si>
  <si>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</si>
  <si>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</si>
  <si>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</si>
  <si>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</si>
  <si>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</si>
  <si>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</si>
  <si>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</si>
  <si>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</si>
  <si>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</si>
  <si>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</si>
  <si>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</si>
  <si>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</si>
  <si>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</si>
  <si>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</si>
  <si>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</si>
  <si>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</si>
  <si>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</si>
  <si>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</si>
  <si>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</si>
  <si>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</si>
  <si>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</si>
  <si>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</si>
  <si>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</si>
  <si>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</si>
  <si>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</si>
  <si>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</si>
  <si>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</si>
  <si>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</si>
  <si>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</si>
  <si>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</si>
  <si>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</si>
  <si>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</si>
  <si>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</si>
  <si>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</si>
  <si>
    <t>Dodávka VaK Ml. Boleslav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</si>
</sst>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3" fillId="0" borderId="0" applyNumberFormat="0" applyFill="0" applyBorder="0" applyAlignment="0" applyProtection="0"/>
  </cellStyleXfs>
  <cellXfs count="35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8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ill="1" applyBorder="1" applyAlignment="1">
      <alignment vertical="center"/>
    </xf>
    <xf numFmtId="0" fontId="4" fillId="4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5" borderId="8" xfId="0" applyFill="1" applyBorder="1" applyAlignment="1">
      <alignment vertical="center"/>
    </xf>
    <xf numFmtId="0" fontId="22" fillId="5" borderId="9" xfId="0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5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5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1" fillId="0" borderId="15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6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166" fontId="29" fillId="0" borderId="21" xfId="0" applyNumberFormat="1" applyFont="1" applyBorder="1" applyAlignment="1">
      <alignment vertical="center"/>
    </xf>
    <xf numFmtId="4" fontId="29" fillId="0" borderId="22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7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right" vertical="center"/>
    </xf>
    <xf numFmtId="0" fontId="4" fillId="5" borderId="8" xfId="0" applyFont="1" applyFill="1" applyBorder="1" applyAlignment="1">
      <alignment horizontal="center" vertical="center"/>
    </xf>
    <xf numFmtId="4" fontId="4" fillId="5" borderId="8" xfId="0" applyNumberFormat="1" applyFont="1" applyFill="1" applyBorder="1" applyAlignment="1">
      <alignment vertical="center"/>
    </xf>
    <xf numFmtId="0" fontId="0" fillId="5" borderId="9" xfId="0" applyFill="1" applyBorder="1" applyAlignment="1">
      <alignment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19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3" fillId="0" borderId="13" xfId="0" applyNumberFormat="1" applyFont="1" applyBorder="1"/>
    <xf numFmtId="166" fontId="33" fillId="0" borderId="14" xfId="0" applyNumberFormat="1" applyFont="1" applyBorder="1"/>
    <xf numFmtId="4" fontId="34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4" xfId="0" applyBorder="1" applyAlignment="1" applyProtection="1">
      <alignment vertical="center"/>
      <protection locked="0"/>
    </xf>
    <xf numFmtId="0" fontId="22" fillId="0" borderId="23" xfId="0" applyFont="1" applyBorder="1" applyAlignment="1" applyProtection="1">
      <alignment horizontal="center" vertical="center"/>
      <protection locked="0"/>
    </xf>
    <xf numFmtId="49" fontId="22" fillId="0" borderId="23" xfId="0" applyNumberFormat="1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center" vertical="center" wrapText="1"/>
      <protection locked="0"/>
    </xf>
    <xf numFmtId="167" fontId="22" fillId="0" borderId="23" xfId="0" applyNumberFormat="1" applyFont="1" applyBorder="1" applyAlignment="1" applyProtection="1">
      <alignment vertical="center"/>
      <protection locked="0"/>
    </xf>
    <xf numFmtId="4" fontId="22" fillId="3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  <protection locked="0"/>
    </xf>
    <xf numFmtId="0" fontId="23" fillId="3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6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37" fillId="0" borderId="0" xfId="0" applyFont="1" applyAlignment="1">
      <alignment horizontal="left" vertical="center"/>
    </xf>
    <xf numFmtId="0" fontId="38" fillId="0" borderId="0" xfId="1" applyFont="1" applyAlignment="1">
      <alignment vertical="center" wrapText="1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39" fillId="0" borderId="0" xfId="0" applyFont="1" applyAlignment="1">
      <alignment vertical="center" wrapText="1"/>
    </xf>
    <xf numFmtId="0" fontId="40" fillId="0" borderId="23" xfId="0" applyFont="1" applyBorder="1" applyAlignment="1" applyProtection="1">
      <alignment horizontal="center" vertical="center"/>
      <protection locked="0"/>
    </xf>
    <xf numFmtId="49" fontId="40" fillId="0" borderId="23" xfId="0" applyNumberFormat="1" applyFont="1" applyBorder="1" applyAlignment="1" applyProtection="1">
      <alignment horizontal="left" vertical="center" wrapText="1"/>
      <protection locked="0"/>
    </xf>
    <xf numFmtId="0" fontId="40" fillId="0" borderId="23" xfId="0" applyFont="1" applyBorder="1" applyAlignment="1" applyProtection="1">
      <alignment horizontal="left" vertical="center" wrapText="1"/>
      <protection locked="0"/>
    </xf>
    <xf numFmtId="0" fontId="40" fillId="0" borderId="23" xfId="0" applyFont="1" applyBorder="1" applyAlignment="1" applyProtection="1">
      <alignment horizontal="center" vertical="center" wrapText="1"/>
      <protection locked="0"/>
    </xf>
    <xf numFmtId="167" fontId="40" fillId="0" borderId="23" xfId="0" applyNumberFormat="1" applyFont="1" applyBorder="1" applyAlignment="1" applyProtection="1">
      <alignment vertical="center"/>
      <protection locked="0"/>
    </xf>
    <xf numFmtId="4" fontId="40" fillId="3" borderId="23" xfId="0" applyNumberFormat="1" applyFont="1" applyFill="1" applyBorder="1" applyAlignment="1" applyProtection="1">
      <alignment vertical="center"/>
      <protection locked="0"/>
    </xf>
    <xf numFmtId="4" fontId="40" fillId="0" borderId="23" xfId="0" applyNumberFormat="1" applyFont="1" applyBorder="1" applyAlignment="1" applyProtection="1">
      <alignment vertical="center"/>
      <protection locked="0"/>
    </xf>
    <xf numFmtId="0" fontId="41" fillId="0" borderId="4" xfId="0" applyFont="1" applyBorder="1" applyAlignment="1">
      <alignment vertical="center"/>
    </xf>
    <xf numFmtId="0" fontId="40" fillId="3" borderId="15" xfId="0" applyFont="1" applyFill="1" applyBorder="1" applyAlignment="1" applyProtection="1">
      <alignment horizontal="left" vertical="center"/>
      <protection locked="0"/>
    </xf>
    <xf numFmtId="0" fontId="40" fillId="0" borderId="0" xfId="0" applyFont="1" applyAlignment="1">
      <alignment horizontal="center" vertical="center"/>
    </xf>
    <xf numFmtId="167" fontId="22" fillId="3" borderId="23" xfId="0" applyNumberFormat="1" applyFont="1" applyFill="1" applyBorder="1" applyAlignment="1" applyProtection="1">
      <alignment vertical="center"/>
      <protection locked="0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5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0" fillId="0" borderId="0" xfId="0" applyAlignment="1">
      <alignment vertical="top"/>
    </xf>
    <xf numFmtId="0" fontId="42" fillId="0" borderId="24" xfId="0" applyFont="1" applyBorder="1" applyAlignment="1">
      <alignment vertical="center" wrapText="1"/>
    </xf>
    <xf numFmtId="0" fontId="42" fillId="0" borderId="25" xfId="0" applyFont="1" applyBorder="1" applyAlignment="1">
      <alignment vertical="center" wrapText="1"/>
    </xf>
    <xf numFmtId="0" fontId="42" fillId="0" borderId="26" xfId="0" applyFont="1" applyBorder="1" applyAlignment="1">
      <alignment vertical="center" wrapText="1"/>
    </xf>
    <xf numFmtId="0" fontId="42" fillId="0" borderId="27" xfId="0" applyFont="1" applyBorder="1" applyAlignment="1">
      <alignment horizontal="center" vertical="center" wrapText="1"/>
    </xf>
    <xf numFmtId="0" fontId="42" fillId="0" borderId="28" xfId="0" applyFont="1" applyBorder="1" applyAlignment="1">
      <alignment horizontal="center" vertical="center" wrapText="1"/>
    </xf>
    <xf numFmtId="0" fontId="42" fillId="0" borderId="27" xfId="0" applyFont="1" applyBorder="1" applyAlignment="1">
      <alignment vertical="center" wrapText="1"/>
    </xf>
    <xf numFmtId="0" fontId="42" fillId="0" borderId="28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6" fillId="0" borderId="27" xfId="0" applyFont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vertical="center"/>
    </xf>
    <xf numFmtId="49" fontId="45" fillId="0" borderId="1" xfId="0" applyNumberFormat="1" applyFont="1" applyBorder="1" applyAlignment="1">
      <alignment vertical="center" wrapText="1"/>
    </xf>
    <xf numFmtId="0" fontId="42" fillId="0" borderId="30" xfId="0" applyFont="1" applyBorder="1" applyAlignment="1">
      <alignment vertical="center" wrapText="1"/>
    </xf>
    <xf numFmtId="0" fontId="47" fillId="0" borderId="29" xfId="0" applyFont="1" applyBorder="1" applyAlignment="1">
      <alignment vertical="center" wrapText="1"/>
    </xf>
    <xf numFmtId="0" fontId="42" fillId="0" borderId="31" xfId="0" applyFont="1" applyBorder="1" applyAlignment="1">
      <alignment vertical="center" wrapText="1"/>
    </xf>
    <xf numFmtId="0" fontId="42" fillId="0" borderId="1" xfId="0" applyFont="1" applyBorder="1" applyAlignment="1">
      <alignment vertical="top"/>
    </xf>
    <xf numFmtId="0" fontId="42" fillId="0" borderId="0" xfId="0" applyFont="1" applyAlignment="1">
      <alignment vertical="top"/>
    </xf>
    <xf numFmtId="0" fontId="42" fillId="0" borderId="24" xfId="0" applyFont="1" applyBorder="1" applyAlignment="1">
      <alignment horizontal="left" vertical="center"/>
    </xf>
    <xf numFmtId="0" fontId="42" fillId="0" borderId="25" xfId="0" applyFont="1" applyBorder="1" applyAlignment="1">
      <alignment horizontal="left" vertical="center"/>
    </xf>
    <xf numFmtId="0" fontId="42" fillId="0" borderId="26" xfId="0" applyFont="1" applyBorder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4" fillId="0" borderId="29" xfId="0" applyFont="1" applyBorder="1" applyAlignment="1">
      <alignment horizontal="center" vertical="center"/>
    </xf>
    <xf numFmtId="0" fontId="48" fillId="0" borderId="29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46" fillId="0" borderId="27" xfId="0" applyFont="1" applyBorder="1" applyAlignment="1">
      <alignment horizontal="left" vertical="center"/>
    </xf>
    <xf numFmtId="0" fontId="42" fillId="0" borderId="30" xfId="0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left" vertical="center" wrapText="1"/>
    </xf>
    <xf numFmtId="0" fontId="42" fillId="0" borderId="25" xfId="0" applyFont="1" applyBorder="1" applyAlignment="1">
      <alignment horizontal="left" vertical="center" wrapText="1"/>
    </xf>
    <xf numFmtId="0" fontId="42" fillId="0" borderId="26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8" fillId="0" borderId="27" xfId="0" applyFont="1" applyBorder="1" applyAlignment="1">
      <alignment horizontal="left" vertical="center" wrapText="1"/>
    </xf>
    <xf numFmtId="0" fontId="48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/>
    </xf>
    <xf numFmtId="0" fontId="46" fillId="0" borderId="28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/>
    </xf>
    <xf numFmtId="0" fontId="46" fillId="0" borderId="30" xfId="0" applyFont="1" applyBorder="1" applyAlignment="1">
      <alignment horizontal="left" vertical="center" wrapText="1"/>
    </xf>
    <xf numFmtId="0" fontId="46" fillId="0" borderId="29" xfId="0" applyFont="1" applyBorder="1" applyAlignment="1">
      <alignment horizontal="left" vertical="center" wrapText="1"/>
    </xf>
    <xf numFmtId="0" fontId="46" fillId="0" borderId="3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top"/>
    </xf>
    <xf numFmtId="0" fontId="45" fillId="0" borderId="1" xfId="0" applyFont="1" applyBorder="1" applyAlignment="1">
      <alignment horizontal="center" vertical="top"/>
    </xf>
    <xf numFmtId="0" fontId="46" fillId="0" borderId="30" xfId="0" applyFont="1" applyBorder="1" applyAlignment="1">
      <alignment horizontal="left" vertical="center"/>
    </xf>
    <xf numFmtId="0" fontId="46" fillId="0" borderId="3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44" fillId="0" borderId="1" xfId="0" applyFont="1" applyBorder="1" applyAlignment="1">
      <alignment vertical="center"/>
    </xf>
    <xf numFmtId="0" fontId="48" fillId="0" borderId="29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5" fillId="0" borderId="1" xfId="0" applyFont="1" applyBorder="1" applyAlignment="1">
      <alignment vertical="top"/>
    </xf>
    <xf numFmtId="49" fontId="45" fillId="0" borderId="1" xfId="0" applyNumberFormat="1" applyFont="1" applyBorder="1" applyAlignment="1">
      <alignment horizontal="left" vertical="center"/>
    </xf>
    <xf numFmtId="0" fontId="51" fillId="0" borderId="27" xfId="0" applyFont="1" applyBorder="1" applyAlignment="1">
      <alignment horizontal="left" vertical="center"/>
    </xf>
    <xf numFmtId="0" fontId="52" fillId="0" borderId="1" xfId="0" applyFont="1" applyBorder="1" applyAlignment="1">
      <alignment vertical="top"/>
    </xf>
    <xf numFmtId="0" fontId="52" fillId="0" borderId="1" xfId="0" applyFont="1" applyBorder="1" applyAlignment="1">
      <alignment horizontal="left" vertical="center"/>
    </xf>
    <xf numFmtId="0" fontId="52" fillId="0" borderId="1" xfId="0" applyFont="1" applyBorder="1" applyAlignment="1">
      <alignment horizontal="center" vertical="center"/>
    </xf>
    <xf numFmtId="49" fontId="52" fillId="0" borderId="1" xfId="0" applyNumberFormat="1" applyFont="1" applyBorder="1" applyAlignment="1">
      <alignment horizontal="left" vertical="center"/>
    </xf>
    <xf numFmtId="0" fontId="51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4" fillId="0" borderId="29" xfId="0" applyFont="1" applyBorder="1" applyAlignment="1">
      <alignment horizontal="left"/>
    </xf>
    <xf numFmtId="0" fontId="48" fillId="0" borderId="29" xfId="0" applyFont="1" applyBorder="1"/>
    <xf numFmtId="0" fontId="42" fillId="0" borderId="27" xfId="0" applyFont="1" applyBorder="1" applyAlignment="1">
      <alignment vertical="top"/>
    </xf>
    <xf numFmtId="0" fontId="42" fillId="0" borderId="28" xfId="0" applyFont="1" applyBorder="1" applyAlignment="1">
      <alignment vertical="top"/>
    </xf>
    <xf numFmtId="0" fontId="42" fillId="0" borderId="30" xfId="0" applyFont="1" applyBorder="1" applyAlignment="1">
      <alignment vertical="top"/>
    </xf>
    <xf numFmtId="0" fontId="42" fillId="0" borderId="29" xfId="0" applyFont="1" applyBorder="1" applyAlignment="1">
      <alignment vertical="top"/>
    </xf>
    <xf numFmtId="0" fontId="42" fillId="0" borderId="31" xfId="0" applyFont="1" applyBorder="1" applyAlignment="1">
      <alignment vertical="top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left" vertical="center"/>
    </xf>
    <xf numFmtId="0" fontId="22" fillId="5" borderId="8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center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8" fillId="0" borderId="0" xfId="0" applyNumberFormat="1" applyFont="1" applyAlignment="1">
      <alignment horizontal="right" vertical="center"/>
    </xf>
    <xf numFmtId="0" fontId="30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4" fillId="4" borderId="8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45" fillId="0" borderId="1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wrapText="1"/>
    </xf>
    <xf numFmtId="0" fontId="43" fillId="0" borderId="1" xfId="0" applyFont="1" applyBorder="1" applyAlignment="1">
      <alignment horizontal="center" vertical="center" wrapText="1"/>
    </xf>
    <xf numFmtId="49" fontId="45" fillId="0" borderId="1" xfId="0" applyNumberFormat="1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/>
    </xf>
    <xf numFmtId="0" fontId="44" fillId="0" borderId="29" xfId="0" applyFont="1" applyBorder="1" applyAlignment="1">
      <alignment horizontal="left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top"/>
    </xf>
    <xf numFmtId="0" fontId="22" fillId="6" borderId="23" xfId="0" applyFont="1" applyFill="1" applyBorder="1" applyAlignment="1" applyProtection="1">
      <alignment horizontal="center" vertical="center"/>
      <protection locked="0"/>
    </xf>
    <xf numFmtId="49" fontId="22" fillId="6" borderId="23" xfId="0" applyNumberFormat="1" applyFont="1" applyFill="1" applyBorder="1" applyAlignment="1" applyProtection="1">
      <alignment horizontal="left" vertical="center" wrapText="1"/>
      <protection locked="0"/>
    </xf>
    <xf numFmtId="0" fontId="22" fillId="6" borderId="23" xfId="0" applyFont="1" applyFill="1" applyBorder="1" applyAlignment="1" applyProtection="1">
      <alignment horizontal="left" vertical="center" wrapText="1"/>
      <protection locked="0"/>
    </xf>
    <xf numFmtId="0" fontId="22" fillId="6" borderId="23" xfId="0" applyFont="1" applyFill="1" applyBorder="1" applyAlignment="1" applyProtection="1">
      <alignment horizontal="center" vertical="center" wrapText="1"/>
      <protection locked="0"/>
    </xf>
    <xf numFmtId="167" fontId="22" fillId="6" borderId="23" xfId="0" applyNumberFormat="1" applyFont="1" applyFill="1" applyBorder="1" applyAlignment="1" applyProtection="1">
      <alignment vertical="center"/>
      <protection locked="0"/>
    </xf>
    <xf numFmtId="4" fontId="22" fillId="6" borderId="23" xfId="0" applyNumberFormat="1" applyFont="1" applyFill="1" applyBorder="1" applyAlignment="1" applyProtection="1">
      <alignment vertical="center"/>
      <protection locked="0"/>
    </xf>
    <xf numFmtId="0" fontId="0" fillId="6" borderId="0" xfId="0" applyFill="1" applyAlignment="1">
      <alignment vertical="center"/>
    </xf>
    <xf numFmtId="0" fontId="35" fillId="6" borderId="0" xfId="0" applyFont="1" applyFill="1" applyAlignment="1">
      <alignment horizontal="left" vertical="center"/>
    </xf>
    <xf numFmtId="0" fontId="36" fillId="6" borderId="0" xfId="0" applyFont="1" applyFill="1" applyAlignment="1">
      <alignment horizontal="left" vertical="center" wrapText="1"/>
    </xf>
    <xf numFmtId="0" fontId="0" fillId="6" borderId="0" xfId="0" applyFill="1" applyAlignment="1" applyProtection="1">
      <alignment vertical="center"/>
      <protection locked="0"/>
    </xf>
    <xf numFmtId="0" fontId="40" fillId="6" borderId="23" xfId="0" applyFont="1" applyFill="1" applyBorder="1" applyAlignment="1" applyProtection="1">
      <alignment horizontal="center" vertical="center"/>
      <protection locked="0"/>
    </xf>
    <xf numFmtId="49" fontId="40" fillId="6" borderId="23" xfId="0" applyNumberFormat="1" applyFont="1" applyFill="1" applyBorder="1" applyAlignment="1" applyProtection="1">
      <alignment horizontal="left" vertical="center" wrapText="1"/>
      <protection locked="0"/>
    </xf>
    <xf numFmtId="0" fontId="40" fillId="6" borderId="23" xfId="0" applyFont="1" applyFill="1" applyBorder="1" applyAlignment="1" applyProtection="1">
      <alignment horizontal="left" vertical="center" wrapText="1"/>
      <protection locked="0"/>
    </xf>
    <xf numFmtId="0" fontId="40" fillId="6" borderId="23" xfId="0" applyFont="1" applyFill="1" applyBorder="1" applyAlignment="1" applyProtection="1">
      <alignment horizontal="center" vertical="center" wrapText="1"/>
      <protection locked="0"/>
    </xf>
    <xf numFmtId="167" fontId="40" fillId="6" borderId="23" xfId="0" applyNumberFormat="1" applyFont="1" applyFill="1" applyBorder="1" applyAlignment="1" applyProtection="1">
      <alignment vertical="center"/>
      <protection locked="0"/>
    </xf>
    <xf numFmtId="4" fontId="40" fillId="6" borderId="23" xfId="0" applyNumberFormat="1" applyFont="1" applyFill="1" applyBorder="1" applyAlignment="1" applyProtection="1">
      <alignment vertical="center"/>
      <protection locked="0"/>
    </xf>
    <xf numFmtId="0" fontId="22" fillId="0" borderId="23" xfId="0" applyFont="1" applyFill="1" applyBorder="1" applyAlignment="1" applyProtection="1">
      <alignment horizontal="center" vertical="center"/>
      <protection locked="0"/>
    </xf>
    <xf numFmtId="49" fontId="22" fillId="0" borderId="23" xfId="0" applyNumberFormat="1" applyFont="1" applyFill="1" applyBorder="1" applyAlignment="1" applyProtection="1">
      <alignment horizontal="left" vertical="center" wrapText="1"/>
      <protection locked="0"/>
    </xf>
    <xf numFmtId="0" fontId="22" fillId="0" borderId="23" xfId="0" applyFont="1" applyFill="1" applyBorder="1" applyAlignment="1" applyProtection="1">
      <alignment horizontal="left" vertical="center" wrapText="1"/>
      <protection locked="0"/>
    </xf>
    <xf numFmtId="0" fontId="22" fillId="0" borderId="23" xfId="0" applyFont="1" applyFill="1" applyBorder="1" applyAlignment="1" applyProtection="1">
      <alignment horizontal="center" vertical="center" wrapText="1"/>
      <protection locked="0"/>
    </xf>
    <xf numFmtId="167" fontId="22" fillId="0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Fill="1" applyBorder="1" applyAlignment="1" applyProtection="1">
      <alignment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985111232" TargetMode="External"/><Relationship Id="rId13" Type="http://schemas.openxmlformats.org/officeDocument/2006/relationships/hyperlink" Target="https://podminky.urs.cz/item/CS_URS_2025_02/997013509" TargetMode="External"/><Relationship Id="rId3" Type="http://schemas.openxmlformats.org/officeDocument/2006/relationships/hyperlink" Target="https://podminky.urs.cz/item/CS_URS_2025_02/890311811" TargetMode="External"/><Relationship Id="rId7" Type="http://schemas.openxmlformats.org/officeDocument/2006/relationships/hyperlink" Target="https://podminky.urs.cz/item/CS_URS_2025_02/968082017" TargetMode="External"/><Relationship Id="rId12" Type="http://schemas.openxmlformats.org/officeDocument/2006/relationships/hyperlink" Target="https://podminky.urs.cz/item/CS_URS_2025_02/997013501" TargetMode="External"/><Relationship Id="rId2" Type="http://schemas.openxmlformats.org/officeDocument/2006/relationships/hyperlink" Target="https://podminky.urs.cz/item/CS_URS_2025_02/113107341" TargetMode="External"/><Relationship Id="rId16" Type="http://schemas.openxmlformats.org/officeDocument/2006/relationships/drawing" Target="../drawings/drawing2.xml"/><Relationship Id="rId1" Type="http://schemas.openxmlformats.org/officeDocument/2006/relationships/hyperlink" Target="https://podminky.urs.cz/item/CS_URS_2025_02/113107321" TargetMode="External"/><Relationship Id="rId6" Type="http://schemas.openxmlformats.org/officeDocument/2006/relationships/hyperlink" Target="https://podminky.urs.cz/item/CS_URS_2025_02/965081353" TargetMode="External"/><Relationship Id="rId11" Type="http://schemas.openxmlformats.org/officeDocument/2006/relationships/hyperlink" Target="https://podminky.urs.cz/item/CS_URS_2025_02/997013151" TargetMode="External"/><Relationship Id="rId5" Type="http://schemas.openxmlformats.org/officeDocument/2006/relationships/hyperlink" Target="https://podminky.urs.cz/item/CS_URS_2025_02/961044111" TargetMode="External"/><Relationship Id="rId15" Type="http://schemas.openxmlformats.org/officeDocument/2006/relationships/hyperlink" Target="https://podminky.urs.cz/item/CS_URS_2025_02/771571810" TargetMode="External"/><Relationship Id="rId10" Type="http://schemas.openxmlformats.org/officeDocument/2006/relationships/hyperlink" Target="https://podminky.urs.cz/item/CS_URS_2025_02/985111292" TargetMode="External"/><Relationship Id="rId4" Type="http://schemas.openxmlformats.org/officeDocument/2006/relationships/hyperlink" Target="https://podminky.urs.cz/item/CS_URS_2025_02/919735112" TargetMode="External"/><Relationship Id="rId9" Type="http://schemas.openxmlformats.org/officeDocument/2006/relationships/hyperlink" Target="https://podminky.urs.cz/item/CS_URS_2025_02/985111233" TargetMode="External"/><Relationship Id="rId14" Type="http://schemas.openxmlformats.org/officeDocument/2006/relationships/hyperlink" Target="https://podminky.urs.cz/item/CS_URS_2025_02/997013871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2/577134011" TargetMode="External"/><Relationship Id="rId18" Type="http://schemas.openxmlformats.org/officeDocument/2006/relationships/hyperlink" Target="https://podminky.urs.cz/item/CS_URS_2025_02/637211114" TargetMode="External"/><Relationship Id="rId26" Type="http://schemas.openxmlformats.org/officeDocument/2006/relationships/hyperlink" Target="https://podminky.urs.cz/item/CS_URS_2025_02/952901111" TargetMode="External"/><Relationship Id="rId39" Type="http://schemas.openxmlformats.org/officeDocument/2006/relationships/hyperlink" Target="https://podminky.urs.cz/item/CS_URS_2025_02/781111011" TargetMode="External"/><Relationship Id="rId21" Type="http://schemas.openxmlformats.org/officeDocument/2006/relationships/hyperlink" Target="https://podminky.urs.cz/item/CS_URS_2025_02/894414211" TargetMode="External"/><Relationship Id="rId34" Type="http://schemas.openxmlformats.org/officeDocument/2006/relationships/hyperlink" Target="https://podminky.urs.cz/item/CS_URS_2025_02/771151011" TargetMode="External"/><Relationship Id="rId42" Type="http://schemas.openxmlformats.org/officeDocument/2006/relationships/hyperlink" Target="https://podminky.urs.cz/item/CS_URS_2025_02/781495115" TargetMode="External"/><Relationship Id="rId47" Type="http://schemas.openxmlformats.org/officeDocument/2006/relationships/hyperlink" Target="https://podminky.urs.cz/item/CS_URS_2025_02/210103013" TargetMode="External"/><Relationship Id="rId7" Type="http://schemas.openxmlformats.org/officeDocument/2006/relationships/hyperlink" Target="https://podminky.urs.cz/item/CS_URS_2025_02/452141122" TargetMode="External"/><Relationship Id="rId2" Type="http://schemas.openxmlformats.org/officeDocument/2006/relationships/hyperlink" Target="https://podminky.urs.cz/item/CS_URS_2025_02/278382561" TargetMode="External"/><Relationship Id="rId16" Type="http://schemas.openxmlformats.org/officeDocument/2006/relationships/hyperlink" Target="https://podminky.urs.cz/item/CS_URS_2025_02/631312131" TargetMode="External"/><Relationship Id="rId29" Type="http://schemas.openxmlformats.org/officeDocument/2006/relationships/hyperlink" Target="https://podminky.urs.cz/item/CS_URS_2025_02/998711211" TargetMode="External"/><Relationship Id="rId1" Type="http://schemas.openxmlformats.org/officeDocument/2006/relationships/hyperlink" Target="https://podminky.urs.cz/item/CS_URS_2025_02/275362021" TargetMode="External"/><Relationship Id="rId6" Type="http://schemas.openxmlformats.org/officeDocument/2006/relationships/hyperlink" Target="https://podminky.urs.cz/item/CS_URS_2025_02/452141112" TargetMode="External"/><Relationship Id="rId11" Type="http://schemas.openxmlformats.org/officeDocument/2006/relationships/hyperlink" Target="https://podminky.urs.cz/item/CS_URS_2025_02/573111111" TargetMode="External"/><Relationship Id="rId24" Type="http://schemas.openxmlformats.org/officeDocument/2006/relationships/hyperlink" Target="https://podminky.urs.cz/item/CS_URS_2025_02/899104112" TargetMode="External"/><Relationship Id="rId32" Type="http://schemas.openxmlformats.org/officeDocument/2006/relationships/hyperlink" Target="https://podminky.urs.cz/item/CS_URS_2025_02/771121011" TargetMode="External"/><Relationship Id="rId37" Type="http://schemas.openxmlformats.org/officeDocument/2006/relationships/hyperlink" Target="https://podminky.urs.cz/item/CS_URS_2025_02/771591184" TargetMode="External"/><Relationship Id="rId40" Type="http://schemas.openxmlformats.org/officeDocument/2006/relationships/hyperlink" Target="https://podminky.urs.cz/item/CS_URS_2025_02/781121011" TargetMode="External"/><Relationship Id="rId45" Type="http://schemas.openxmlformats.org/officeDocument/2006/relationships/hyperlink" Target="https://podminky.urs.cz/item/CS_URS_2025_02/784181113" TargetMode="External"/><Relationship Id="rId5" Type="http://schemas.openxmlformats.org/officeDocument/2006/relationships/hyperlink" Target="https://podminky.urs.cz/item/CS_URS_2025_02/317142442" TargetMode="External"/><Relationship Id="rId15" Type="http://schemas.openxmlformats.org/officeDocument/2006/relationships/hyperlink" Target="https://podminky.urs.cz/item/CS_URS_2025_02/622511112" TargetMode="External"/><Relationship Id="rId23" Type="http://schemas.openxmlformats.org/officeDocument/2006/relationships/hyperlink" Target="https://podminky.urs.cz/item/CS_URS_2025_02/895941313" TargetMode="External"/><Relationship Id="rId28" Type="http://schemas.openxmlformats.org/officeDocument/2006/relationships/hyperlink" Target="https://podminky.urs.cz/item/CS_URS_2025_02/998011001" TargetMode="External"/><Relationship Id="rId36" Type="http://schemas.openxmlformats.org/officeDocument/2006/relationships/hyperlink" Target="https://podminky.urs.cz/item/CS_URS_2025_02/771591115" TargetMode="External"/><Relationship Id="rId10" Type="http://schemas.openxmlformats.org/officeDocument/2006/relationships/hyperlink" Target="https://podminky.urs.cz/item/CS_URS_2025_02/567120114" TargetMode="External"/><Relationship Id="rId19" Type="http://schemas.openxmlformats.org/officeDocument/2006/relationships/hyperlink" Target="https://podminky.urs.cz/item/CS_URS_2025_02/877360310" TargetMode="External"/><Relationship Id="rId31" Type="http://schemas.openxmlformats.org/officeDocument/2006/relationships/hyperlink" Target="https://podminky.urs.cz/item/CS_URS_2025_02/771111011" TargetMode="External"/><Relationship Id="rId44" Type="http://schemas.openxmlformats.org/officeDocument/2006/relationships/hyperlink" Target="https://podminky.urs.cz/item/CS_URS_2025_02/784111003" TargetMode="External"/><Relationship Id="rId4" Type="http://schemas.openxmlformats.org/officeDocument/2006/relationships/hyperlink" Target="https://podminky.urs.cz/item/CS_URS_2025_02/310232075" TargetMode="External"/><Relationship Id="rId9" Type="http://schemas.openxmlformats.org/officeDocument/2006/relationships/hyperlink" Target="https://podminky.urs.cz/item/CS_URS_2025_02/565145001" TargetMode="External"/><Relationship Id="rId14" Type="http://schemas.openxmlformats.org/officeDocument/2006/relationships/hyperlink" Target="https://podminky.urs.cz/item/CS_URS_2025_02/621215124" TargetMode="External"/><Relationship Id="rId22" Type="http://schemas.openxmlformats.org/officeDocument/2006/relationships/hyperlink" Target="https://podminky.urs.cz/item/CS_URS_2025_02/895941301" TargetMode="External"/><Relationship Id="rId27" Type="http://schemas.openxmlformats.org/officeDocument/2006/relationships/hyperlink" Target="https://podminky.urs.cz/item/CS_URS_2025_02/977151118" TargetMode="External"/><Relationship Id="rId30" Type="http://schemas.openxmlformats.org/officeDocument/2006/relationships/hyperlink" Target="https://podminky.urs.cz/item/CS_URS_2025_02/998767211" TargetMode="External"/><Relationship Id="rId35" Type="http://schemas.openxmlformats.org/officeDocument/2006/relationships/hyperlink" Target="https://podminky.urs.cz/item/CS_URS_2025_02/771574516" TargetMode="External"/><Relationship Id="rId43" Type="http://schemas.openxmlformats.org/officeDocument/2006/relationships/hyperlink" Target="https://podminky.urs.cz/item/CS_URS_2025_02/998781211" TargetMode="External"/><Relationship Id="rId48" Type="http://schemas.openxmlformats.org/officeDocument/2006/relationships/drawing" Target="../drawings/drawing3.xml"/><Relationship Id="rId8" Type="http://schemas.openxmlformats.org/officeDocument/2006/relationships/hyperlink" Target="https://podminky.urs.cz/item/CS_URS_2025_02/564871011" TargetMode="External"/><Relationship Id="rId3" Type="http://schemas.openxmlformats.org/officeDocument/2006/relationships/hyperlink" Target="https://podminky.urs.cz/item/CS_URS_2025_02/310232071" TargetMode="External"/><Relationship Id="rId12" Type="http://schemas.openxmlformats.org/officeDocument/2006/relationships/hyperlink" Target="https://podminky.urs.cz/item/CS_URS_2025_02/573211107" TargetMode="External"/><Relationship Id="rId17" Type="http://schemas.openxmlformats.org/officeDocument/2006/relationships/hyperlink" Target="https://podminky.urs.cz/item/CS_URS_2025_02/631362021" TargetMode="External"/><Relationship Id="rId25" Type="http://schemas.openxmlformats.org/officeDocument/2006/relationships/hyperlink" Target="https://podminky.urs.cz/item/CS_URS_2025_02/899204112" TargetMode="External"/><Relationship Id="rId33" Type="http://schemas.openxmlformats.org/officeDocument/2006/relationships/hyperlink" Target="https://podminky.urs.cz/item/CS_URS_2025_02/771121025" TargetMode="External"/><Relationship Id="rId38" Type="http://schemas.openxmlformats.org/officeDocument/2006/relationships/hyperlink" Target="https://podminky.urs.cz/item/CS_URS_2025_02/998771211" TargetMode="External"/><Relationship Id="rId46" Type="http://schemas.openxmlformats.org/officeDocument/2006/relationships/hyperlink" Target="https://podminky.urs.cz/item/CS_URS_2025_02/784211103" TargetMode="External"/><Relationship Id="rId20" Type="http://schemas.openxmlformats.org/officeDocument/2006/relationships/hyperlink" Target="https://podminky.urs.cz/item/CS_URS_2025_02/894414111" TargetMode="External"/><Relationship Id="rId41" Type="http://schemas.openxmlformats.org/officeDocument/2006/relationships/hyperlink" Target="https://podminky.urs.cz/item/CS_URS_2025_02/781472319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174151101" TargetMode="External"/><Relationship Id="rId13" Type="http://schemas.openxmlformats.org/officeDocument/2006/relationships/hyperlink" Target="https://podminky.urs.cz/item/CS_URS_2025_02/273351122" TargetMode="External"/><Relationship Id="rId18" Type="http://schemas.openxmlformats.org/officeDocument/2006/relationships/hyperlink" Target="https://podminky.urs.cz/item/CS_URS_2025_02/274362021" TargetMode="External"/><Relationship Id="rId26" Type="http://schemas.openxmlformats.org/officeDocument/2006/relationships/hyperlink" Target="https://podminky.urs.cz/item/CS_URS_2025_02/998767211" TargetMode="External"/><Relationship Id="rId3" Type="http://schemas.openxmlformats.org/officeDocument/2006/relationships/hyperlink" Target="https://podminky.urs.cz/item/CS_URS_2025_02/162351103" TargetMode="External"/><Relationship Id="rId21" Type="http://schemas.openxmlformats.org/officeDocument/2006/relationships/hyperlink" Target="https://podminky.urs.cz/item/CS_URS_2025_02/953961115" TargetMode="External"/><Relationship Id="rId7" Type="http://schemas.openxmlformats.org/officeDocument/2006/relationships/hyperlink" Target="https://podminky.urs.cz/item/CS_URS_2025_02/171251201" TargetMode="External"/><Relationship Id="rId12" Type="http://schemas.openxmlformats.org/officeDocument/2006/relationships/hyperlink" Target="https://podminky.urs.cz/item/CS_URS_2025_02/273351121" TargetMode="External"/><Relationship Id="rId17" Type="http://schemas.openxmlformats.org/officeDocument/2006/relationships/hyperlink" Target="https://podminky.urs.cz/item/CS_URS_2025_02/274351122" TargetMode="External"/><Relationship Id="rId25" Type="http://schemas.openxmlformats.org/officeDocument/2006/relationships/hyperlink" Target="https://podminky.urs.cz/item/CS_URS_2025_02/767995117" TargetMode="External"/><Relationship Id="rId2" Type="http://schemas.openxmlformats.org/officeDocument/2006/relationships/hyperlink" Target="https://podminky.urs.cz/item/CS_URS_2025_02/132251251" TargetMode="External"/><Relationship Id="rId16" Type="http://schemas.openxmlformats.org/officeDocument/2006/relationships/hyperlink" Target="https://podminky.urs.cz/item/CS_URS_2025_02/274351121" TargetMode="External"/><Relationship Id="rId20" Type="http://schemas.openxmlformats.org/officeDocument/2006/relationships/hyperlink" Target="https://podminky.urs.cz/item/CS_URS_2025_02/953961113" TargetMode="External"/><Relationship Id="rId1" Type="http://schemas.openxmlformats.org/officeDocument/2006/relationships/hyperlink" Target="https://podminky.urs.cz/item/CS_URS_2025_02/131251100" TargetMode="External"/><Relationship Id="rId6" Type="http://schemas.openxmlformats.org/officeDocument/2006/relationships/hyperlink" Target="https://podminky.urs.cz/item/CS_URS_2025_02/171201231" TargetMode="External"/><Relationship Id="rId11" Type="http://schemas.openxmlformats.org/officeDocument/2006/relationships/hyperlink" Target="https://podminky.urs.cz/item/CS_URS_2025_02/273322611" TargetMode="External"/><Relationship Id="rId24" Type="http://schemas.openxmlformats.org/officeDocument/2006/relationships/hyperlink" Target="https://podminky.urs.cz/item/CS_URS_2025_02/767391112" TargetMode="External"/><Relationship Id="rId5" Type="http://schemas.openxmlformats.org/officeDocument/2006/relationships/hyperlink" Target="https://podminky.urs.cz/item/CS_URS_2025_02/167151101" TargetMode="External"/><Relationship Id="rId15" Type="http://schemas.openxmlformats.org/officeDocument/2006/relationships/hyperlink" Target="https://podminky.urs.cz/item/CS_URS_2025_02/274322611" TargetMode="External"/><Relationship Id="rId23" Type="http://schemas.openxmlformats.org/officeDocument/2006/relationships/hyperlink" Target="https://podminky.urs.cz/item/CS_URS_2025_02/998014211" TargetMode="External"/><Relationship Id="rId10" Type="http://schemas.openxmlformats.org/officeDocument/2006/relationships/hyperlink" Target="https://podminky.urs.cz/item/CS_URS_2025_02/273313511" TargetMode="External"/><Relationship Id="rId19" Type="http://schemas.openxmlformats.org/officeDocument/2006/relationships/hyperlink" Target="https://podminky.urs.cz/item/CS_URS_2025_02/953946112" TargetMode="External"/><Relationship Id="rId4" Type="http://schemas.openxmlformats.org/officeDocument/2006/relationships/hyperlink" Target="https://podminky.urs.cz/item/CS_URS_2025_02/162451106" TargetMode="External"/><Relationship Id="rId9" Type="http://schemas.openxmlformats.org/officeDocument/2006/relationships/hyperlink" Target="https://podminky.urs.cz/item/CS_URS_2025_02/181951112" TargetMode="External"/><Relationship Id="rId14" Type="http://schemas.openxmlformats.org/officeDocument/2006/relationships/hyperlink" Target="https://podminky.urs.cz/item/CS_URS_2025_02/273362021" TargetMode="External"/><Relationship Id="rId22" Type="http://schemas.openxmlformats.org/officeDocument/2006/relationships/hyperlink" Target="https://podminky.urs.cz/item/CS_URS_2025_02/953965141" TargetMode="External"/><Relationship Id="rId27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2/741420020" TargetMode="External"/><Relationship Id="rId2" Type="http://schemas.openxmlformats.org/officeDocument/2006/relationships/hyperlink" Target="https://podminky.urs.cz/item/CS_URS_2025_02/741410003" TargetMode="External"/><Relationship Id="rId1" Type="http://schemas.openxmlformats.org/officeDocument/2006/relationships/hyperlink" Target="https://podminky.urs.cz/item/CS_URS_2025_02/741410001" TargetMode="Externa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713463217" TargetMode="External"/><Relationship Id="rId13" Type="http://schemas.openxmlformats.org/officeDocument/2006/relationships/hyperlink" Target="https://podminky.urs.cz/item/CS_URS_2025_02/230032032" TargetMode="External"/><Relationship Id="rId18" Type="http://schemas.openxmlformats.org/officeDocument/2006/relationships/hyperlink" Target="https://podminky.urs.cz/item/CS_URS_2025_02/230140042" TargetMode="External"/><Relationship Id="rId26" Type="http://schemas.openxmlformats.org/officeDocument/2006/relationships/hyperlink" Target="https://podminky.urs.cz/item/CS_URS_2025_02/230170003" TargetMode="External"/><Relationship Id="rId3" Type="http://schemas.openxmlformats.org/officeDocument/2006/relationships/hyperlink" Target="https://podminky.urs.cz/item/CS_URS_2025_02/891312222" TargetMode="External"/><Relationship Id="rId21" Type="http://schemas.openxmlformats.org/officeDocument/2006/relationships/hyperlink" Target="https://podminky.urs.cz/item/CS_URS_2025_02/230140172" TargetMode="External"/><Relationship Id="rId7" Type="http://schemas.openxmlformats.org/officeDocument/2006/relationships/hyperlink" Target="https://podminky.urs.cz/item/CS_URS_2025_02/713463213" TargetMode="External"/><Relationship Id="rId12" Type="http://schemas.openxmlformats.org/officeDocument/2006/relationships/hyperlink" Target="https://podminky.urs.cz/item/CS_URS_2025_02/230032031" TargetMode="External"/><Relationship Id="rId17" Type="http://schemas.openxmlformats.org/officeDocument/2006/relationships/hyperlink" Target="https://podminky.urs.cz/item/CS_URS_2025_02/230120048" TargetMode="External"/><Relationship Id="rId25" Type="http://schemas.openxmlformats.org/officeDocument/2006/relationships/hyperlink" Target="https://podminky.urs.cz/item/CS_URS_2025_02/230170002" TargetMode="External"/><Relationship Id="rId2" Type="http://schemas.openxmlformats.org/officeDocument/2006/relationships/hyperlink" Target="https://podminky.urs.cz/item/CS_URS_2025_02/891275321" TargetMode="External"/><Relationship Id="rId16" Type="http://schemas.openxmlformats.org/officeDocument/2006/relationships/hyperlink" Target="https://podminky.urs.cz/item/CS_URS_2025_02/230120047" TargetMode="External"/><Relationship Id="rId20" Type="http://schemas.openxmlformats.org/officeDocument/2006/relationships/hyperlink" Target="https://podminky.urs.cz/item/CS_URS_2025_02/230140071" TargetMode="External"/><Relationship Id="rId29" Type="http://schemas.openxmlformats.org/officeDocument/2006/relationships/hyperlink" Target="https://podminky.urs.cz/item/CS_URS_2025_02/230170013" TargetMode="External"/><Relationship Id="rId1" Type="http://schemas.openxmlformats.org/officeDocument/2006/relationships/hyperlink" Target="https://podminky.urs.cz/item/CS_URS_2025_02/891272222" TargetMode="External"/><Relationship Id="rId6" Type="http://schemas.openxmlformats.org/officeDocument/2006/relationships/hyperlink" Target="https://podminky.urs.cz/item/CS_URS_2025_02/998142251" TargetMode="External"/><Relationship Id="rId11" Type="http://schemas.openxmlformats.org/officeDocument/2006/relationships/hyperlink" Target="https://podminky.urs.cz/item/CS_URS_2025_02/230032030" TargetMode="External"/><Relationship Id="rId24" Type="http://schemas.openxmlformats.org/officeDocument/2006/relationships/hyperlink" Target="https://podminky.urs.cz/item/CS_URS_2025_02/230140201" TargetMode="External"/><Relationship Id="rId5" Type="http://schemas.openxmlformats.org/officeDocument/2006/relationships/hyperlink" Target="https://podminky.urs.cz/item/CS_URS_2025_02/953965131" TargetMode="External"/><Relationship Id="rId15" Type="http://schemas.openxmlformats.org/officeDocument/2006/relationships/hyperlink" Target="https://podminky.urs.cz/item/CS_URS_2025_02/230120044" TargetMode="External"/><Relationship Id="rId23" Type="http://schemas.openxmlformats.org/officeDocument/2006/relationships/hyperlink" Target="https://podminky.urs.cz/item/CS_URS_2025_02/230140192" TargetMode="External"/><Relationship Id="rId28" Type="http://schemas.openxmlformats.org/officeDocument/2006/relationships/hyperlink" Target="https://podminky.urs.cz/item/CS_URS_2025_02/230170012" TargetMode="External"/><Relationship Id="rId10" Type="http://schemas.openxmlformats.org/officeDocument/2006/relationships/hyperlink" Target="https://podminky.urs.cz/item/CS_URS_2025_02/230032028" TargetMode="External"/><Relationship Id="rId19" Type="http://schemas.openxmlformats.org/officeDocument/2006/relationships/hyperlink" Target="https://podminky.urs.cz/item/CS_URS_2025_02/230140062" TargetMode="External"/><Relationship Id="rId31" Type="http://schemas.openxmlformats.org/officeDocument/2006/relationships/drawing" Target="../drawings/drawing6.xml"/><Relationship Id="rId4" Type="http://schemas.openxmlformats.org/officeDocument/2006/relationships/hyperlink" Target="https://podminky.urs.cz/item/CS_URS_2025_02/953961114" TargetMode="External"/><Relationship Id="rId9" Type="http://schemas.openxmlformats.org/officeDocument/2006/relationships/hyperlink" Target="https://podminky.urs.cz/item/CS_URS_2025_02/998713211" TargetMode="External"/><Relationship Id="rId14" Type="http://schemas.openxmlformats.org/officeDocument/2006/relationships/hyperlink" Target="https://podminky.urs.cz/item/CS_URS_2025_02/230050003" TargetMode="External"/><Relationship Id="rId22" Type="http://schemas.openxmlformats.org/officeDocument/2006/relationships/hyperlink" Target="https://podminky.urs.cz/item/CS_URS_2025_02/230140184" TargetMode="External"/><Relationship Id="rId27" Type="http://schemas.openxmlformats.org/officeDocument/2006/relationships/hyperlink" Target="https://podminky.urs.cz/item/CS_URS_2025_02/230170004" TargetMode="External"/><Relationship Id="rId30" Type="http://schemas.openxmlformats.org/officeDocument/2006/relationships/hyperlink" Target="https://podminky.urs.cz/item/CS_URS_2025_02/230170014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64"/>
  <sheetViews>
    <sheetView showGridLines="0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ht="36.950000000000003" customHeight="1">
      <c r="AR2" s="323" t="s">
        <v>6</v>
      </c>
      <c r="AS2" s="308"/>
      <c r="AT2" s="308"/>
      <c r="AU2" s="308"/>
      <c r="AV2" s="308"/>
      <c r="AW2" s="308"/>
      <c r="AX2" s="308"/>
      <c r="AY2" s="308"/>
      <c r="AZ2" s="308"/>
      <c r="BA2" s="308"/>
      <c r="BB2" s="308"/>
      <c r="BC2" s="308"/>
      <c r="BD2" s="308"/>
      <c r="BE2" s="308"/>
      <c r="BS2" s="18" t="s">
        <v>7</v>
      </c>
      <c r="BT2" s="18" t="s">
        <v>8</v>
      </c>
    </row>
    <row r="3" spans="1:74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7</v>
      </c>
      <c r="BT3" s="18" t="s">
        <v>9</v>
      </c>
    </row>
    <row r="4" spans="1:74" ht="24.95" customHeight="1">
      <c r="B4" s="21"/>
      <c r="D4" s="22" t="s">
        <v>10</v>
      </c>
      <c r="AR4" s="21"/>
      <c r="AS4" s="23" t="s">
        <v>11</v>
      </c>
      <c r="BE4" s="24" t="s">
        <v>12</v>
      </c>
      <c r="BS4" s="18" t="s">
        <v>13</v>
      </c>
    </row>
    <row r="5" spans="1:74" ht="12" customHeight="1">
      <c r="B5" s="21"/>
      <c r="D5" s="25" t="s">
        <v>14</v>
      </c>
      <c r="K5" s="307" t="s">
        <v>15</v>
      </c>
      <c r="L5" s="308"/>
      <c r="M5" s="308"/>
      <c r="N5" s="308"/>
      <c r="O5" s="308"/>
      <c r="P5" s="308"/>
      <c r="Q5" s="308"/>
      <c r="R5" s="308"/>
      <c r="S5" s="308"/>
      <c r="T5" s="308"/>
      <c r="U5" s="308"/>
      <c r="V5" s="308"/>
      <c r="W5" s="308"/>
      <c r="X5" s="308"/>
      <c r="Y5" s="308"/>
      <c r="Z5" s="308"/>
      <c r="AA5" s="308"/>
      <c r="AB5" s="308"/>
      <c r="AC5" s="308"/>
      <c r="AD5" s="308"/>
      <c r="AE5" s="308"/>
      <c r="AF5" s="308"/>
      <c r="AG5" s="308"/>
      <c r="AH5" s="308"/>
      <c r="AI5" s="308"/>
      <c r="AJ5" s="308"/>
      <c r="AK5" s="308"/>
      <c r="AL5" s="308"/>
      <c r="AM5" s="308"/>
      <c r="AN5" s="308"/>
      <c r="AO5" s="308"/>
      <c r="AR5" s="21"/>
      <c r="BE5" s="304" t="s">
        <v>16</v>
      </c>
      <c r="BS5" s="18" t="s">
        <v>7</v>
      </c>
    </row>
    <row r="6" spans="1:74" ht="36.950000000000003" customHeight="1">
      <c r="B6" s="21"/>
      <c r="D6" s="27" t="s">
        <v>17</v>
      </c>
      <c r="K6" s="309" t="s">
        <v>18</v>
      </c>
      <c r="L6" s="308"/>
      <c r="M6" s="308"/>
      <c r="N6" s="308"/>
      <c r="O6" s="308"/>
      <c r="P6" s="308"/>
      <c r="Q6" s="308"/>
      <c r="R6" s="308"/>
      <c r="S6" s="308"/>
      <c r="T6" s="308"/>
      <c r="U6" s="308"/>
      <c r="V6" s="308"/>
      <c r="W6" s="308"/>
      <c r="X6" s="308"/>
      <c r="Y6" s="308"/>
      <c r="Z6" s="308"/>
      <c r="AA6" s="308"/>
      <c r="AB6" s="308"/>
      <c r="AC6" s="308"/>
      <c r="AD6" s="308"/>
      <c r="AE6" s="308"/>
      <c r="AF6" s="308"/>
      <c r="AG6" s="308"/>
      <c r="AH6" s="308"/>
      <c r="AI6" s="308"/>
      <c r="AJ6" s="308"/>
      <c r="AK6" s="308"/>
      <c r="AL6" s="308"/>
      <c r="AM6" s="308"/>
      <c r="AN6" s="308"/>
      <c r="AO6" s="308"/>
      <c r="AR6" s="21"/>
      <c r="BE6" s="305"/>
      <c r="BS6" s="18" t="s">
        <v>7</v>
      </c>
    </row>
    <row r="7" spans="1:74" ht="12" customHeight="1">
      <c r="B7" s="21"/>
      <c r="D7" s="28" t="s">
        <v>19</v>
      </c>
      <c r="K7" s="26" t="s">
        <v>3</v>
      </c>
      <c r="AK7" s="28" t="s">
        <v>20</v>
      </c>
      <c r="AN7" s="26" t="s">
        <v>3</v>
      </c>
      <c r="AR7" s="21"/>
      <c r="BE7" s="305"/>
      <c r="BS7" s="18" t="s">
        <v>7</v>
      </c>
    </row>
    <row r="8" spans="1:74" ht="12" customHeight="1">
      <c r="B8" s="21"/>
      <c r="D8" s="28" t="s">
        <v>21</v>
      </c>
      <c r="K8" s="26" t="s">
        <v>22</v>
      </c>
      <c r="AK8" s="28" t="s">
        <v>23</v>
      </c>
      <c r="AN8" s="29" t="s">
        <v>24</v>
      </c>
      <c r="AR8" s="21"/>
      <c r="BE8" s="305"/>
      <c r="BS8" s="18" t="s">
        <v>7</v>
      </c>
    </row>
    <row r="9" spans="1:74" ht="14.45" customHeight="1">
      <c r="B9" s="21"/>
      <c r="AR9" s="21"/>
      <c r="BE9" s="305"/>
      <c r="BS9" s="18" t="s">
        <v>7</v>
      </c>
    </row>
    <row r="10" spans="1:74" ht="12" customHeight="1">
      <c r="B10" s="21"/>
      <c r="D10" s="28" t="s">
        <v>25</v>
      </c>
      <c r="AK10" s="28" t="s">
        <v>26</v>
      </c>
      <c r="AN10" s="26" t="s">
        <v>27</v>
      </c>
      <c r="AR10" s="21"/>
      <c r="BE10" s="305"/>
      <c r="BS10" s="18" t="s">
        <v>7</v>
      </c>
    </row>
    <row r="11" spans="1:74" ht="18.399999999999999" customHeight="1">
      <c r="B11" s="21"/>
      <c r="E11" s="26" t="s">
        <v>28</v>
      </c>
      <c r="AK11" s="28" t="s">
        <v>29</v>
      </c>
      <c r="AN11" s="26" t="s">
        <v>30</v>
      </c>
      <c r="AR11" s="21"/>
      <c r="BE11" s="305"/>
      <c r="BS11" s="18" t="s">
        <v>7</v>
      </c>
    </row>
    <row r="12" spans="1:74" ht="6.95" customHeight="1">
      <c r="B12" s="21"/>
      <c r="AR12" s="21"/>
      <c r="BE12" s="305"/>
      <c r="BS12" s="18" t="s">
        <v>7</v>
      </c>
    </row>
    <row r="13" spans="1:74" ht="12" customHeight="1">
      <c r="B13" s="21"/>
      <c r="D13" s="28" t="s">
        <v>31</v>
      </c>
      <c r="AK13" s="28" t="s">
        <v>26</v>
      </c>
      <c r="AN13" s="30" t="s">
        <v>32</v>
      </c>
      <c r="AR13" s="21"/>
      <c r="BE13" s="305"/>
      <c r="BS13" s="18" t="s">
        <v>7</v>
      </c>
    </row>
    <row r="14" spans="1:74" ht="12.75">
      <c r="B14" s="21"/>
      <c r="E14" s="310" t="s">
        <v>32</v>
      </c>
      <c r="F14" s="311"/>
      <c r="G14" s="311"/>
      <c r="H14" s="311"/>
      <c r="I14" s="311"/>
      <c r="J14" s="311"/>
      <c r="K14" s="311"/>
      <c r="L14" s="311"/>
      <c r="M14" s="311"/>
      <c r="N14" s="311"/>
      <c r="O14" s="311"/>
      <c r="P14" s="311"/>
      <c r="Q14" s="311"/>
      <c r="R14" s="311"/>
      <c r="S14" s="311"/>
      <c r="T14" s="311"/>
      <c r="U14" s="311"/>
      <c r="V14" s="311"/>
      <c r="W14" s="311"/>
      <c r="X14" s="311"/>
      <c r="Y14" s="311"/>
      <c r="Z14" s="311"/>
      <c r="AA14" s="311"/>
      <c r="AB14" s="311"/>
      <c r="AC14" s="311"/>
      <c r="AD14" s="311"/>
      <c r="AE14" s="311"/>
      <c r="AF14" s="311"/>
      <c r="AG14" s="311"/>
      <c r="AH14" s="311"/>
      <c r="AI14" s="311"/>
      <c r="AJ14" s="311"/>
      <c r="AK14" s="28" t="s">
        <v>29</v>
      </c>
      <c r="AN14" s="30" t="s">
        <v>32</v>
      </c>
      <c r="AR14" s="21"/>
      <c r="BE14" s="305"/>
      <c r="BS14" s="18" t="s">
        <v>7</v>
      </c>
    </row>
    <row r="15" spans="1:74" ht="6.95" customHeight="1">
      <c r="B15" s="21"/>
      <c r="AR15" s="21"/>
      <c r="BE15" s="305"/>
      <c r="BS15" s="18" t="s">
        <v>4</v>
      </c>
    </row>
    <row r="16" spans="1:74" ht="12" customHeight="1">
      <c r="B16" s="21"/>
      <c r="D16" s="28" t="s">
        <v>33</v>
      </c>
      <c r="AK16" s="28" t="s">
        <v>26</v>
      </c>
      <c r="AN16" s="26" t="s">
        <v>34</v>
      </c>
      <c r="AR16" s="21"/>
      <c r="BE16" s="305"/>
      <c r="BS16" s="18" t="s">
        <v>4</v>
      </c>
    </row>
    <row r="17" spans="2:71" ht="18.399999999999999" customHeight="1">
      <c r="B17" s="21"/>
      <c r="E17" s="26" t="s">
        <v>35</v>
      </c>
      <c r="AK17" s="28" t="s">
        <v>29</v>
      </c>
      <c r="AN17" s="26" t="s">
        <v>36</v>
      </c>
      <c r="AR17" s="21"/>
      <c r="BE17" s="305"/>
      <c r="BS17" s="18" t="s">
        <v>37</v>
      </c>
    </row>
    <row r="18" spans="2:71" ht="6.95" customHeight="1">
      <c r="B18" s="21"/>
      <c r="AR18" s="21"/>
      <c r="BE18" s="305"/>
      <c r="BS18" s="18" t="s">
        <v>7</v>
      </c>
    </row>
    <row r="19" spans="2:71" ht="12" customHeight="1">
      <c r="B19" s="21"/>
      <c r="D19" s="28" t="s">
        <v>38</v>
      </c>
      <c r="AK19" s="28" t="s">
        <v>26</v>
      </c>
      <c r="AN19" s="26" t="s">
        <v>39</v>
      </c>
      <c r="AR19" s="21"/>
      <c r="BE19" s="305"/>
      <c r="BS19" s="18" t="s">
        <v>7</v>
      </c>
    </row>
    <row r="20" spans="2:71" ht="18.399999999999999" customHeight="1">
      <c r="B20" s="21"/>
      <c r="E20" s="26" t="s">
        <v>40</v>
      </c>
      <c r="AK20" s="28" t="s">
        <v>29</v>
      </c>
      <c r="AN20" s="26" t="s">
        <v>41</v>
      </c>
      <c r="AR20" s="21"/>
      <c r="BE20" s="305"/>
      <c r="BS20" s="18" t="s">
        <v>37</v>
      </c>
    </row>
    <row r="21" spans="2:71" ht="6.95" customHeight="1">
      <c r="B21" s="21"/>
      <c r="AR21" s="21"/>
      <c r="BE21" s="305"/>
    </row>
    <row r="22" spans="2:71" ht="12" customHeight="1">
      <c r="B22" s="21"/>
      <c r="D22" s="28" t="s">
        <v>42</v>
      </c>
      <c r="AR22" s="21"/>
      <c r="BE22" s="305"/>
    </row>
    <row r="23" spans="2:71" ht="47.25" customHeight="1">
      <c r="B23" s="21"/>
      <c r="E23" s="312" t="s">
        <v>43</v>
      </c>
      <c r="F23" s="312"/>
      <c r="G23" s="312"/>
      <c r="H23" s="312"/>
      <c r="I23" s="312"/>
      <c r="J23" s="312"/>
      <c r="K23" s="312"/>
      <c r="L23" s="312"/>
      <c r="M23" s="312"/>
      <c r="N23" s="312"/>
      <c r="O23" s="312"/>
      <c r="P23" s="312"/>
      <c r="Q23" s="312"/>
      <c r="R23" s="312"/>
      <c r="S23" s="312"/>
      <c r="T23" s="312"/>
      <c r="U23" s="312"/>
      <c r="V23" s="312"/>
      <c r="W23" s="312"/>
      <c r="X23" s="312"/>
      <c r="Y23" s="312"/>
      <c r="Z23" s="312"/>
      <c r="AA23" s="312"/>
      <c r="AB23" s="312"/>
      <c r="AC23" s="312"/>
      <c r="AD23" s="312"/>
      <c r="AE23" s="312"/>
      <c r="AF23" s="312"/>
      <c r="AG23" s="312"/>
      <c r="AH23" s="312"/>
      <c r="AI23" s="312"/>
      <c r="AJ23" s="312"/>
      <c r="AK23" s="312"/>
      <c r="AL23" s="312"/>
      <c r="AM23" s="312"/>
      <c r="AN23" s="312"/>
      <c r="AR23" s="21"/>
      <c r="BE23" s="305"/>
    </row>
    <row r="24" spans="2:71" ht="6.95" customHeight="1">
      <c r="B24" s="21"/>
      <c r="AR24" s="21"/>
      <c r="BE24" s="305"/>
    </row>
    <row r="25" spans="2:71" ht="6.95" customHeight="1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305"/>
    </row>
    <row r="26" spans="2:71" s="1" customFormat="1" ht="25.9" customHeight="1">
      <c r="B26" s="33"/>
      <c r="D26" s="34" t="s">
        <v>44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13">
        <f>ROUND(AG54,2)</f>
        <v>0</v>
      </c>
      <c r="AL26" s="314"/>
      <c r="AM26" s="314"/>
      <c r="AN26" s="314"/>
      <c r="AO26" s="314"/>
      <c r="AR26" s="33"/>
      <c r="BE26" s="305"/>
    </row>
    <row r="27" spans="2:71" s="1" customFormat="1" ht="6.95" customHeight="1">
      <c r="B27" s="33"/>
      <c r="AR27" s="33"/>
      <c r="BE27" s="305"/>
    </row>
    <row r="28" spans="2:71" s="1" customFormat="1" ht="12.75">
      <c r="B28" s="33"/>
      <c r="L28" s="315" t="s">
        <v>45</v>
      </c>
      <c r="M28" s="315"/>
      <c r="N28" s="315"/>
      <c r="O28" s="315"/>
      <c r="P28" s="315"/>
      <c r="W28" s="315" t="s">
        <v>46</v>
      </c>
      <c r="X28" s="315"/>
      <c r="Y28" s="315"/>
      <c r="Z28" s="315"/>
      <c r="AA28" s="315"/>
      <c r="AB28" s="315"/>
      <c r="AC28" s="315"/>
      <c r="AD28" s="315"/>
      <c r="AE28" s="315"/>
      <c r="AK28" s="315" t="s">
        <v>47</v>
      </c>
      <c r="AL28" s="315"/>
      <c r="AM28" s="315"/>
      <c r="AN28" s="315"/>
      <c r="AO28" s="315"/>
      <c r="AR28" s="33"/>
      <c r="BE28" s="305"/>
    </row>
    <row r="29" spans="2:71" s="2" customFormat="1" ht="14.45" customHeight="1">
      <c r="B29" s="37"/>
      <c r="D29" s="28" t="s">
        <v>48</v>
      </c>
      <c r="F29" s="28" t="s">
        <v>49</v>
      </c>
      <c r="L29" s="318">
        <v>0.21</v>
      </c>
      <c r="M29" s="317"/>
      <c r="N29" s="317"/>
      <c r="O29" s="317"/>
      <c r="P29" s="317"/>
      <c r="W29" s="316">
        <f>ROUND(AZ54, 2)</f>
        <v>0</v>
      </c>
      <c r="X29" s="317"/>
      <c r="Y29" s="317"/>
      <c r="Z29" s="317"/>
      <c r="AA29" s="317"/>
      <c r="AB29" s="317"/>
      <c r="AC29" s="317"/>
      <c r="AD29" s="317"/>
      <c r="AE29" s="317"/>
      <c r="AK29" s="316">
        <f>ROUND(AV54, 2)</f>
        <v>0</v>
      </c>
      <c r="AL29" s="317"/>
      <c r="AM29" s="317"/>
      <c r="AN29" s="317"/>
      <c r="AO29" s="317"/>
      <c r="AR29" s="37"/>
      <c r="BE29" s="306"/>
    </row>
    <row r="30" spans="2:71" s="2" customFormat="1" ht="14.45" customHeight="1">
      <c r="B30" s="37"/>
      <c r="F30" s="28" t="s">
        <v>50</v>
      </c>
      <c r="L30" s="318">
        <v>0.12</v>
      </c>
      <c r="M30" s="317"/>
      <c r="N30" s="317"/>
      <c r="O30" s="317"/>
      <c r="P30" s="317"/>
      <c r="W30" s="316">
        <f>ROUND(BA54, 2)</f>
        <v>0</v>
      </c>
      <c r="X30" s="317"/>
      <c r="Y30" s="317"/>
      <c r="Z30" s="317"/>
      <c r="AA30" s="317"/>
      <c r="AB30" s="317"/>
      <c r="AC30" s="317"/>
      <c r="AD30" s="317"/>
      <c r="AE30" s="317"/>
      <c r="AK30" s="316">
        <f>ROUND(AW54, 2)</f>
        <v>0</v>
      </c>
      <c r="AL30" s="317"/>
      <c r="AM30" s="317"/>
      <c r="AN30" s="317"/>
      <c r="AO30" s="317"/>
      <c r="AR30" s="37"/>
      <c r="BE30" s="306"/>
    </row>
    <row r="31" spans="2:71" s="2" customFormat="1" ht="14.45" hidden="1" customHeight="1">
      <c r="B31" s="37"/>
      <c r="F31" s="28" t="s">
        <v>51</v>
      </c>
      <c r="L31" s="318">
        <v>0.21</v>
      </c>
      <c r="M31" s="317"/>
      <c r="N31" s="317"/>
      <c r="O31" s="317"/>
      <c r="P31" s="317"/>
      <c r="W31" s="316">
        <f>ROUND(BB54, 2)</f>
        <v>0</v>
      </c>
      <c r="X31" s="317"/>
      <c r="Y31" s="317"/>
      <c r="Z31" s="317"/>
      <c r="AA31" s="317"/>
      <c r="AB31" s="317"/>
      <c r="AC31" s="317"/>
      <c r="AD31" s="317"/>
      <c r="AE31" s="317"/>
      <c r="AK31" s="316">
        <v>0</v>
      </c>
      <c r="AL31" s="317"/>
      <c r="AM31" s="317"/>
      <c r="AN31" s="317"/>
      <c r="AO31" s="317"/>
      <c r="AR31" s="37"/>
      <c r="BE31" s="306"/>
    </row>
    <row r="32" spans="2:71" s="2" customFormat="1" ht="14.45" hidden="1" customHeight="1">
      <c r="B32" s="37"/>
      <c r="F32" s="28" t="s">
        <v>52</v>
      </c>
      <c r="L32" s="318">
        <v>0.12</v>
      </c>
      <c r="M32" s="317"/>
      <c r="N32" s="317"/>
      <c r="O32" s="317"/>
      <c r="P32" s="317"/>
      <c r="W32" s="316">
        <f>ROUND(BC54, 2)</f>
        <v>0</v>
      </c>
      <c r="X32" s="317"/>
      <c r="Y32" s="317"/>
      <c r="Z32" s="317"/>
      <c r="AA32" s="317"/>
      <c r="AB32" s="317"/>
      <c r="AC32" s="317"/>
      <c r="AD32" s="317"/>
      <c r="AE32" s="317"/>
      <c r="AK32" s="316">
        <v>0</v>
      </c>
      <c r="AL32" s="317"/>
      <c r="AM32" s="317"/>
      <c r="AN32" s="317"/>
      <c r="AO32" s="317"/>
      <c r="AR32" s="37"/>
      <c r="BE32" s="306"/>
    </row>
    <row r="33" spans="2:44" s="2" customFormat="1" ht="14.45" hidden="1" customHeight="1">
      <c r="B33" s="37"/>
      <c r="F33" s="28" t="s">
        <v>53</v>
      </c>
      <c r="L33" s="318">
        <v>0</v>
      </c>
      <c r="M33" s="317"/>
      <c r="N33" s="317"/>
      <c r="O33" s="317"/>
      <c r="P33" s="317"/>
      <c r="W33" s="316">
        <f>ROUND(BD54, 2)</f>
        <v>0</v>
      </c>
      <c r="X33" s="317"/>
      <c r="Y33" s="317"/>
      <c r="Z33" s="317"/>
      <c r="AA33" s="317"/>
      <c r="AB33" s="317"/>
      <c r="AC33" s="317"/>
      <c r="AD33" s="317"/>
      <c r="AE33" s="317"/>
      <c r="AK33" s="316">
        <v>0</v>
      </c>
      <c r="AL33" s="317"/>
      <c r="AM33" s="317"/>
      <c r="AN33" s="317"/>
      <c r="AO33" s="317"/>
      <c r="AR33" s="37"/>
    </row>
    <row r="34" spans="2:44" s="1" customFormat="1" ht="6.95" customHeight="1">
      <c r="B34" s="33"/>
      <c r="AR34" s="33"/>
    </row>
    <row r="35" spans="2:44" s="1" customFormat="1" ht="25.9" customHeight="1">
      <c r="B35" s="33"/>
      <c r="C35" s="38"/>
      <c r="D35" s="39" t="s">
        <v>54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55</v>
      </c>
      <c r="U35" s="40"/>
      <c r="V35" s="40"/>
      <c r="W35" s="40"/>
      <c r="X35" s="322" t="s">
        <v>56</v>
      </c>
      <c r="Y35" s="320"/>
      <c r="Z35" s="320"/>
      <c r="AA35" s="320"/>
      <c r="AB35" s="320"/>
      <c r="AC35" s="40"/>
      <c r="AD35" s="40"/>
      <c r="AE35" s="40"/>
      <c r="AF35" s="40"/>
      <c r="AG35" s="40"/>
      <c r="AH35" s="40"/>
      <c r="AI35" s="40"/>
      <c r="AJ35" s="40"/>
      <c r="AK35" s="319">
        <f>SUM(AK26:AK33)</f>
        <v>0</v>
      </c>
      <c r="AL35" s="320"/>
      <c r="AM35" s="320"/>
      <c r="AN35" s="320"/>
      <c r="AO35" s="321"/>
      <c r="AP35" s="38"/>
      <c r="AQ35" s="38"/>
      <c r="AR35" s="33"/>
    </row>
    <row r="36" spans="2:44" s="1" customFormat="1" ht="6.95" customHeight="1">
      <c r="B36" s="33"/>
      <c r="AR36" s="33"/>
    </row>
    <row r="37" spans="2:44" s="1" customFormat="1" ht="6.95" customHeight="1">
      <c r="B37" s="42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33"/>
    </row>
    <row r="41" spans="2:44" s="1" customFormat="1" ht="6.95" customHeight="1">
      <c r="B41" s="44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33"/>
    </row>
    <row r="42" spans="2:44" s="1" customFormat="1" ht="24.95" customHeight="1">
      <c r="B42" s="33"/>
      <c r="C42" s="22" t="s">
        <v>57</v>
      </c>
      <c r="AR42" s="33"/>
    </row>
    <row r="43" spans="2:44" s="1" customFormat="1" ht="6.95" customHeight="1">
      <c r="B43" s="33"/>
      <c r="AR43" s="33"/>
    </row>
    <row r="44" spans="2:44" s="3" customFormat="1" ht="12" customHeight="1">
      <c r="B44" s="46"/>
      <c r="C44" s="28" t="s">
        <v>14</v>
      </c>
      <c r="L44" s="3" t="str">
        <f>K5</f>
        <v>251118</v>
      </c>
      <c r="AR44" s="46"/>
    </row>
    <row r="45" spans="2:44" s="4" customFormat="1" ht="36.950000000000003" customHeight="1">
      <c r="B45" s="47"/>
      <c r="C45" s="48" t="s">
        <v>17</v>
      </c>
      <c r="L45" s="282" t="str">
        <f>K6</f>
        <v>BENÁTKY NAD JIZEROU ČOV – KALOVÉ HOSPODÁŘSTVÍ</v>
      </c>
      <c r="M45" s="283"/>
      <c r="N45" s="283"/>
      <c r="O45" s="283"/>
      <c r="P45" s="283"/>
      <c r="Q45" s="283"/>
      <c r="R45" s="283"/>
      <c r="S45" s="283"/>
      <c r="T45" s="283"/>
      <c r="U45" s="283"/>
      <c r="V45" s="283"/>
      <c r="W45" s="283"/>
      <c r="X45" s="283"/>
      <c r="Y45" s="283"/>
      <c r="Z45" s="283"/>
      <c r="AA45" s="283"/>
      <c r="AB45" s="283"/>
      <c r="AC45" s="283"/>
      <c r="AD45" s="283"/>
      <c r="AE45" s="283"/>
      <c r="AF45" s="283"/>
      <c r="AG45" s="283"/>
      <c r="AH45" s="283"/>
      <c r="AI45" s="283"/>
      <c r="AJ45" s="283"/>
      <c r="AK45" s="283"/>
      <c r="AL45" s="283"/>
      <c r="AM45" s="283"/>
      <c r="AN45" s="283"/>
      <c r="AO45" s="283"/>
      <c r="AR45" s="47"/>
    </row>
    <row r="46" spans="2:44" s="1" customFormat="1" ht="6.95" customHeight="1">
      <c r="B46" s="33"/>
      <c r="AR46" s="33"/>
    </row>
    <row r="47" spans="2:44" s="1" customFormat="1" ht="12" customHeight="1">
      <c r="B47" s="33"/>
      <c r="C47" s="28" t="s">
        <v>21</v>
      </c>
      <c r="L47" s="49" t="str">
        <f>IF(K8="","",K8)</f>
        <v>Benátky nad Jizerou</v>
      </c>
      <c r="AI47" s="28" t="s">
        <v>23</v>
      </c>
      <c r="AM47" s="284" t="str">
        <f>IF(AN8= "","",AN8)</f>
        <v>4. 12. 2025</v>
      </c>
      <c r="AN47" s="284"/>
      <c r="AR47" s="33"/>
    </row>
    <row r="48" spans="2:44" s="1" customFormat="1" ht="6.95" customHeight="1">
      <c r="B48" s="33"/>
      <c r="AR48" s="33"/>
    </row>
    <row r="49" spans="1:91" s="1" customFormat="1" ht="40.15" customHeight="1">
      <c r="B49" s="33"/>
      <c r="C49" s="28" t="s">
        <v>25</v>
      </c>
      <c r="L49" s="3" t="str">
        <f>IF(E11= "","",E11)</f>
        <v>VaK Mladá Boleslav,a.s.,Čechova 1151,293 01</v>
      </c>
      <c r="AI49" s="28" t="s">
        <v>33</v>
      </c>
      <c r="AM49" s="285" t="str">
        <f>IF(E17="","",E17)</f>
        <v>Ing.Jan Šinták-I.P.R.E,Kolová 2 362 14 Kolová</v>
      </c>
      <c r="AN49" s="286"/>
      <c r="AO49" s="286"/>
      <c r="AP49" s="286"/>
      <c r="AR49" s="33"/>
      <c r="AS49" s="287" t="s">
        <v>58</v>
      </c>
      <c r="AT49" s="288"/>
      <c r="AU49" s="51"/>
      <c r="AV49" s="51"/>
      <c r="AW49" s="51"/>
      <c r="AX49" s="51"/>
      <c r="AY49" s="51"/>
      <c r="AZ49" s="51"/>
      <c r="BA49" s="51"/>
      <c r="BB49" s="51"/>
      <c r="BC49" s="51"/>
      <c r="BD49" s="52"/>
    </row>
    <row r="50" spans="1:91" s="1" customFormat="1" ht="25.7" customHeight="1">
      <c r="B50" s="33"/>
      <c r="C50" s="28" t="s">
        <v>31</v>
      </c>
      <c r="L50" s="3" t="str">
        <f>IF(E14= "Vyplň údaj","",E14)</f>
        <v/>
      </c>
      <c r="AI50" s="28" t="s">
        <v>38</v>
      </c>
      <c r="AM50" s="285" t="str">
        <f>IF(E20="","",E20)</f>
        <v>Ing.Jana Handšuhová Smutná</v>
      </c>
      <c r="AN50" s="286"/>
      <c r="AO50" s="286"/>
      <c r="AP50" s="286"/>
      <c r="AR50" s="33"/>
      <c r="AS50" s="289"/>
      <c r="AT50" s="290"/>
      <c r="BD50" s="54"/>
    </row>
    <row r="51" spans="1:91" s="1" customFormat="1" ht="10.9" customHeight="1">
      <c r="B51" s="33"/>
      <c r="AR51" s="33"/>
      <c r="AS51" s="289"/>
      <c r="AT51" s="290"/>
      <c r="BD51" s="54"/>
    </row>
    <row r="52" spans="1:91" s="1" customFormat="1" ht="29.25" customHeight="1">
      <c r="B52" s="33"/>
      <c r="C52" s="291" t="s">
        <v>59</v>
      </c>
      <c r="D52" s="292"/>
      <c r="E52" s="292"/>
      <c r="F52" s="292"/>
      <c r="G52" s="292"/>
      <c r="H52" s="55"/>
      <c r="I52" s="294" t="s">
        <v>60</v>
      </c>
      <c r="J52" s="292"/>
      <c r="K52" s="292"/>
      <c r="L52" s="292"/>
      <c r="M52" s="292"/>
      <c r="N52" s="292"/>
      <c r="O52" s="292"/>
      <c r="P52" s="292"/>
      <c r="Q52" s="292"/>
      <c r="R52" s="292"/>
      <c r="S52" s="292"/>
      <c r="T52" s="292"/>
      <c r="U52" s="292"/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3" t="s">
        <v>61</v>
      </c>
      <c r="AH52" s="292"/>
      <c r="AI52" s="292"/>
      <c r="AJ52" s="292"/>
      <c r="AK52" s="292"/>
      <c r="AL52" s="292"/>
      <c r="AM52" s="292"/>
      <c r="AN52" s="294" t="s">
        <v>62</v>
      </c>
      <c r="AO52" s="292"/>
      <c r="AP52" s="292"/>
      <c r="AQ52" s="56" t="s">
        <v>63</v>
      </c>
      <c r="AR52" s="33"/>
      <c r="AS52" s="57" t="s">
        <v>64</v>
      </c>
      <c r="AT52" s="58" t="s">
        <v>65</v>
      </c>
      <c r="AU52" s="58" t="s">
        <v>66</v>
      </c>
      <c r="AV52" s="58" t="s">
        <v>67</v>
      </c>
      <c r="AW52" s="58" t="s">
        <v>68</v>
      </c>
      <c r="AX52" s="58" t="s">
        <v>69</v>
      </c>
      <c r="AY52" s="58" t="s">
        <v>70</v>
      </c>
      <c r="AZ52" s="58" t="s">
        <v>71</v>
      </c>
      <c r="BA52" s="58" t="s">
        <v>72</v>
      </c>
      <c r="BB52" s="58" t="s">
        <v>73</v>
      </c>
      <c r="BC52" s="58" t="s">
        <v>74</v>
      </c>
      <c r="BD52" s="59" t="s">
        <v>75</v>
      </c>
    </row>
    <row r="53" spans="1:91" s="1" customFormat="1" ht="10.9" customHeight="1">
      <c r="B53" s="33"/>
      <c r="AR53" s="33"/>
      <c r="AS53" s="60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2"/>
    </row>
    <row r="54" spans="1:91" s="5" customFormat="1" ht="32.450000000000003" customHeight="1">
      <c r="B54" s="61"/>
      <c r="C54" s="62" t="s">
        <v>76</v>
      </c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302">
        <f>ROUND(AG55+AG56+SUM(AG59:AG62),2)</f>
        <v>0</v>
      </c>
      <c r="AH54" s="302"/>
      <c r="AI54" s="302"/>
      <c r="AJ54" s="302"/>
      <c r="AK54" s="302"/>
      <c r="AL54" s="302"/>
      <c r="AM54" s="302"/>
      <c r="AN54" s="303">
        <f t="shared" ref="AN54:AN62" si="0">SUM(AG54,AT54)</f>
        <v>0</v>
      </c>
      <c r="AO54" s="303"/>
      <c r="AP54" s="303"/>
      <c r="AQ54" s="65" t="s">
        <v>3</v>
      </c>
      <c r="AR54" s="61"/>
      <c r="AS54" s="66">
        <f>ROUND(AS55+AS56+SUM(AS59:AS62),2)</f>
        <v>0</v>
      </c>
      <c r="AT54" s="67">
        <f t="shared" ref="AT54:AT62" si="1">ROUND(SUM(AV54:AW54),2)</f>
        <v>0</v>
      </c>
      <c r="AU54" s="68">
        <f>ROUND(AU55+AU56+SUM(AU59:AU62),5)</f>
        <v>0</v>
      </c>
      <c r="AV54" s="67">
        <f>ROUND(AZ54*L29,2)</f>
        <v>0</v>
      </c>
      <c r="AW54" s="67">
        <f>ROUND(BA54*L30,2)</f>
        <v>0</v>
      </c>
      <c r="AX54" s="67">
        <f>ROUND(BB54*L29,2)</f>
        <v>0</v>
      </c>
      <c r="AY54" s="67">
        <f>ROUND(BC54*L30,2)</f>
        <v>0</v>
      </c>
      <c r="AZ54" s="67">
        <f>ROUND(AZ55+AZ56+SUM(AZ59:AZ62),2)</f>
        <v>0</v>
      </c>
      <c r="BA54" s="67">
        <f>ROUND(BA55+BA56+SUM(BA59:BA62),2)</f>
        <v>0</v>
      </c>
      <c r="BB54" s="67">
        <f>ROUND(BB55+BB56+SUM(BB59:BB62),2)</f>
        <v>0</v>
      </c>
      <c r="BC54" s="67">
        <f>ROUND(BC55+BC56+SUM(BC59:BC62),2)</f>
        <v>0</v>
      </c>
      <c r="BD54" s="69">
        <f>ROUND(BD55+BD56+SUM(BD59:BD62),2)</f>
        <v>0</v>
      </c>
      <c r="BS54" s="70" t="s">
        <v>77</v>
      </c>
      <c r="BT54" s="70" t="s">
        <v>78</v>
      </c>
      <c r="BU54" s="71" t="s">
        <v>79</v>
      </c>
      <c r="BV54" s="70" t="s">
        <v>80</v>
      </c>
      <c r="BW54" s="70" t="s">
        <v>5</v>
      </c>
      <c r="BX54" s="70" t="s">
        <v>81</v>
      </c>
      <c r="CL54" s="70" t="s">
        <v>3</v>
      </c>
    </row>
    <row r="55" spans="1:91" s="6" customFormat="1" ht="16.5" customHeight="1">
      <c r="A55" s="72" t="s">
        <v>82</v>
      </c>
      <c r="B55" s="73"/>
      <c r="C55" s="74"/>
      <c r="D55" s="297" t="s">
        <v>83</v>
      </c>
      <c r="E55" s="297"/>
      <c r="F55" s="297"/>
      <c r="G55" s="297"/>
      <c r="H55" s="297"/>
      <c r="I55" s="75"/>
      <c r="J55" s="297" t="s">
        <v>84</v>
      </c>
      <c r="K55" s="297"/>
      <c r="L55" s="297"/>
      <c r="M55" s="297"/>
      <c r="N55" s="297"/>
      <c r="O55" s="297"/>
      <c r="P55" s="297"/>
      <c r="Q55" s="297"/>
      <c r="R55" s="297"/>
      <c r="S55" s="297"/>
      <c r="T55" s="297"/>
      <c r="U55" s="297"/>
      <c r="V55" s="297"/>
      <c r="W55" s="297"/>
      <c r="X55" s="297"/>
      <c r="Y55" s="297"/>
      <c r="Z55" s="297"/>
      <c r="AA55" s="297"/>
      <c r="AB55" s="297"/>
      <c r="AC55" s="297"/>
      <c r="AD55" s="297"/>
      <c r="AE55" s="297"/>
      <c r="AF55" s="297"/>
      <c r="AG55" s="295">
        <f>'SO 01 - Bourací práce'!J30</f>
        <v>0</v>
      </c>
      <c r="AH55" s="296"/>
      <c r="AI55" s="296"/>
      <c r="AJ55" s="296"/>
      <c r="AK55" s="296"/>
      <c r="AL55" s="296"/>
      <c r="AM55" s="296"/>
      <c r="AN55" s="295">
        <f t="shared" si="0"/>
        <v>0</v>
      </c>
      <c r="AO55" s="296"/>
      <c r="AP55" s="296"/>
      <c r="AQ55" s="76" t="s">
        <v>85</v>
      </c>
      <c r="AR55" s="73"/>
      <c r="AS55" s="77">
        <v>0</v>
      </c>
      <c r="AT55" s="78">
        <f t="shared" si="1"/>
        <v>0</v>
      </c>
      <c r="AU55" s="79">
        <f>'SO 01 - Bourací práce'!P87</f>
        <v>0</v>
      </c>
      <c r="AV55" s="78">
        <f>'SO 01 - Bourací práce'!J33</f>
        <v>0</v>
      </c>
      <c r="AW55" s="78">
        <f>'SO 01 - Bourací práce'!J34</f>
        <v>0</v>
      </c>
      <c r="AX55" s="78">
        <f>'SO 01 - Bourací práce'!J35</f>
        <v>0</v>
      </c>
      <c r="AY55" s="78">
        <f>'SO 01 - Bourací práce'!J36</f>
        <v>0</v>
      </c>
      <c r="AZ55" s="78">
        <f>'SO 01 - Bourací práce'!F33</f>
        <v>0</v>
      </c>
      <c r="BA55" s="78">
        <f>'SO 01 - Bourací práce'!F34</f>
        <v>0</v>
      </c>
      <c r="BB55" s="78">
        <f>'SO 01 - Bourací práce'!F35</f>
        <v>0</v>
      </c>
      <c r="BC55" s="78">
        <f>'SO 01 - Bourací práce'!F36</f>
        <v>0</v>
      </c>
      <c r="BD55" s="80">
        <f>'SO 01 - Bourací práce'!F37</f>
        <v>0</v>
      </c>
      <c r="BT55" s="81" t="s">
        <v>86</v>
      </c>
      <c r="BV55" s="81" t="s">
        <v>80</v>
      </c>
      <c r="BW55" s="81" t="s">
        <v>87</v>
      </c>
      <c r="BX55" s="81" t="s">
        <v>5</v>
      </c>
      <c r="CL55" s="81" t="s">
        <v>3</v>
      </c>
      <c r="CM55" s="81" t="s">
        <v>88</v>
      </c>
    </row>
    <row r="56" spans="1:91" s="6" customFormat="1" ht="16.5" customHeight="1">
      <c r="B56" s="73"/>
      <c r="C56" s="74"/>
      <c r="D56" s="297" t="s">
        <v>89</v>
      </c>
      <c r="E56" s="297"/>
      <c r="F56" s="297"/>
      <c r="G56" s="297"/>
      <c r="H56" s="297"/>
      <c r="I56" s="75"/>
      <c r="J56" s="297" t="s">
        <v>90</v>
      </c>
      <c r="K56" s="297"/>
      <c r="L56" s="297"/>
      <c r="M56" s="297"/>
      <c r="N56" s="297"/>
      <c r="O56" s="297"/>
      <c r="P56" s="297"/>
      <c r="Q56" s="297"/>
      <c r="R56" s="297"/>
      <c r="S56" s="297"/>
      <c r="T56" s="297"/>
      <c r="U56" s="297"/>
      <c r="V56" s="297"/>
      <c r="W56" s="297"/>
      <c r="X56" s="297"/>
      <c r="Y56" s="297"/>
      <c r="Z56" s="297"/>
      <c r="AA56" s="297"/>
      <c r="AB56" s="297"/>
      <c r="AC56" s="297"/>
      <c r="AD56" s="297"/>
      <c r="AE56" s="297"/>
      <c r="AF56" s="297"/>
      <c r="AG56" s="298">
        <f>ROUND(SUM(AG57:AG58),2)</f>
        <v>0</v>
      </c>
      <c r="AH56" s="296"/>
      <c r="AI56" s="296"/>
      <c r="AJ56" s="296"/>
      <c r="AK56" s="296"/>
      <c r="AL56" s="296"/>
      <c r="AM56" s="296"/>
      <c r="AN56" s="295">
        <f t="shared" si="0"/>
        <v>0</v>
      </c>
      <c r="AO56" s="296"/>
      <c r="AP56" s="296"/>
      <c r="AQ56" s="76" t="s">
        <v>85</v>
      </c>
      <c r="AR56" s="73"/>
      <c r="AS56" s="77">
        <f>ROUND(SUM(AS57:AS58),2)</f>
        <v>0</v>
      </c>
      <c r="AT56" s="78">
        <f t="shared" si="1"/>
        <v>0</v>
      </c>
      <c r="AU56" s="79">
        <f>ROUND(SUM(AU57:AU58),5)</f>
        <v>0</v>
      </c>
      <c r="AV56" s="78">
        <f>ROUND(AZ56*L29,2)</f>
        <v>0</v>
      </c>
      <c r="AW56" s="78">
        <f>ROUND(BA56*L30,2)</f>
        <v>0</v>
      </c>
      <c r="AX56" s="78">
        <f>ROUND(BB56*L29,2)</f>
        <v>0</v>
      </c>
      <c r="AY56" s="78">
        <f>ROUND(BC56*L30,2)</f>
        <v>0</v>
      </c>
      <c r="AZ56" s="78">
        <f>ROUND(SUM(AZ57:AZ58),2)</f>
        <v>0</v>
      </c>
      <c r="BA56" s="78">
        <f>ROUND(SUM(BA57:BA58),2)</f>
        <v>0</v>
      </c>
      <c r="BB56" s="78">
        <f>ROUND(SUM(BB57:BB58),2)</f>
        <v>0</v>
      </c>
      <c r="BC56" s="78">
        <f>ROUND(SUM(BC57:BC58),2)</f>
        <v>0</v>
      </c>
      <c r="BD56" s="80">
        <f>ROUND(SUM(BD57:BD58),2)</f>
        <v>0</v>
      </c>
      <c r="BS56" s="81" t="s">
        <v>77</v>
      </c>
      <c r="BT56" s="81" t="s">
        <v>86</v>
      </c>
      <c r="BU56" s="81" t="s">
        <v>79</v>
      </c>
      <c r="BV56" s="81" t="s">
        <v>80</v>
      </c>
      <c r="BW56" s="81" t="s">
        <v>91</v>
      </c>
      <c r="BX56" s="81" t="s">
        <v>5</v>
      </c>
      <c r="CL56" s="81" t="s">
        <v>3</v>
      </c>
      <c r="CM56" s="81" t="s">
        <v>88</v>
      </c>
    </row>
    <row r="57" spans="1:91" s="3" customFormat="1" ht="16.5" customHeight="1">
      <c r="A57" s="72" t="s">
        <v>82</v>
      </c>
      <c r="B57" s="46"/>
      <c r="C57" s="9"/>
      <c r="D57" s="9"/>
      <c r="E57" s="299" t="s">
        <v>92</v>
      </c>
      <c r="F57" s="299"/>
      <c r="G57" s="299"/>
      <c r="H57" s="299"/>
      <c r="I57" s="299"/>
      <c r="J57" s="9"/>
      <c r="K57" s="299" t="s">
        <v>93</v>
      </c>
      <c r="L57" s="299"/>
      <c r="M57" s="299"/>
      <c r="N57" s="299"/>
      <c r="O57" s="299"/>
      <c r="P57" s="299"/>
      <c r="Q57" s="299"/>
      <c r="R57" s="299"/>
      <c r="S57" s="299"/>
      <c r="T57" s="299"/>
      <c r="U57" s="299"/>
      <c r="V57" s="299"/>
      <c r="W57" s="299"/>
      <c r="X57" s="299"/>
      <c r="Y57" s="299"/>
      <c r="Z57" s="299"/>
      <c r="AA57" s="299"/>
      <c r="AB57" s="299"/>
      <c r="AC57" s="299"/>
      <c r="AD57" s="299"/>
      <c r="AE57" s="299"/>
      <c r="AF57" s="299"/>
      <c r="AG57" s="300">
        <f>'SO 02-1 - Stavební úpravy...'!J32</f>
        <v>0</v>
      </c>
      <c r="AH57" s="301"/>
      <c r="AI57" s="301"/>
      <c r="AJ57" s="301"/>
      <c r="AK57" s="301"/>
      <c r="AL57" s="301"/>
      <c r="AM57" s="301"/>
      <c r="AN57" s="300">
        <f t="shared" si="0"/>
        <v>0</v>
      </c>
      <c r="AO57" s="301"/>
      <c r="AP57" s="301"/>
      <c r="AQ57" s="82" t="s">
        <v>94</v>
      </c>
      <c r="AR57" s="46"/>
      <c r="AS57" s="83">
        <v>0</v>
      </c>
      <c r="AT57" s="84">
        <f t="shared" si="1"/>
        <v>0</v>
      </c>
      <c r="AU57" s="85">
        <f>'SO 02-1 - Stavební úpravy...'!P102</f>
        <v>0</v>
      </c>
      <c r="AV57" s="84">
        <f>'SO 02-1 - Stavební úpravy...'!J35</f>
        <v>0</v>
      </c>
      <c r="AW57" s="84">
        <f>'SO 02-1 - Stavební úpravy...'!J36</f>
        <v>0</v>
      </c>
      <c r="AX57" s="84">
        <f>'SO 02-1 - Stavební úpravy...'!J37</f>
        <v>0</v>
      </c>
      <c r="AY57" s="84">
        <f>'SO 02-1 - Stavební úpravy...'!J38</f>
        <v>0</v>
      </c>
      <c r="AZ57" s="84">
        <f>'SO 02-1 - Stavební úpravy...'!F35</f>
        <v>0</v>
      </c>
      <c r="BA57" s="84">
        <f>'SO 02-1 - Stavební úpravy...'!F36</f>
        <v>0</v>
      </c>
      <c r="BB57" s="84">
        <f>'SO 02-1 - Stavební úpravy...'!F37</f>
        <v>0</v>
      </c>
      <c r="BC57" s="84">
        <f>'SO 02-1 - Stavební úpravy...'!F38</f>
        <v>0</v>
      </c>
      <c r="BD57" s="86">
        <f>'SO 02-1 - Stavební úpravy...'!F39</f>
        <v>0</v>
      </c>
      <c r="BT57" s="26" t="s">
        <v>88</v>
      </c>
      <c r="BV57" s="26" t="s">
        <v>80</v>
      </c>
      <c r="BW57" s="26" t="s">
        <v>95</v>
      </c>
      <c r="BX57" s="26" t="s">
        <v>91</v>
      </c>
      <c r="CL57" s="26" t="s">
        <v>3</v>
      </c>
    </row>
    <row r="58" spans="1:91" s="3" customFormat="1" ht="16.5" customHeight="1">
      <c r="A58" s="72" t="s">
        <v>82</v>
      </c>
      <c r="B58" s="46"/>
      <c r="C58" s="9"/>
      <c r="D58" s="9"/>
      <c r="E58" s="299" t="s">
        <v>96</v>
      </c>
      <c r="F58" s="299"/>
      <c r="G58" s="299"/>
      <c r="H58" s="299"/>
      <c r="I58" s="299"/>
      <c r="J58" s="9"/>
      <c r="K58" s="299" t="s">
        <v>97</v>
      </c>
      <c r="L58" s="299"/>
      <c r="M58" s="299"/>
      <c r="N58" s="299"/>
      <c r="O58" s="299"/>
      <c r="P58" s="299"/>
      <c r="Q58" s="299"/>
      <c r="R58" s="299"/>
      <c r="S58" s="299"/>
      <c r="T58" s="299"/>
      <c r="U58" s="299"/>
      <c r="V58" s="299"/>
      <c r="W58" s="299"/>
      <c r="X58" s="299"/>
      <c r="Y58" s="299"/>
      <c r="Z58" s="299"/>
      <c r="AA58" s="299"/>
      <c r="AB58" s="299"/>
      <c r="AC58" s="299"/>
      <c r="AD58" s="299"/>
      <c r="AE58" s="299"/>
      <c r="AF58" s="299"/>
      <c r="AG58" s="300">
        <f>'SO 02-2 - Přístřešek pro ...'!J32</f>
        <v>0</v>
      </c>
      <c r="AH58" s="301"/>
      <c r="AI58" s="301"/>
      <c r="AJ58" s="301"/>
      <c r="AK58" s="301"/>
      <c r="AL58" s="301"/>
      <c r="AM58" s="301"/>
      <c r="AN58" s="300">
        <f t="shared" si="0"/>
        <v>0</v>
      </c>
      <c r="AO58" s="301"/>
      <c r="AP58" s="301"/>
      <c r="AQ58" s="82" t="s">
        <v>94</v>
      </c>
      <c r="AR58" s="46"/>
      <c r="AS58" s="83">
        <v>0</v>
      </c>
      <c r="AT58" s="84">
        <f t="shared" si="1"/>
        <v>0</v>
      </c>
      <c r="AU58" s="85">
        <f>'SO 02-2 - Přístřešek pro ...'!P92</f>
        <v>0</v>
      </c>
      <c r="AV58" s="84">
        <f>'SO 02-2 - Přístřešek pro ...'!J35</f>
        <v>0</v>
      </c>
      <c r="AW58" s="84">
        <f>'SO 02-2 - Přístřešek pro ...'!J36</f>
        <v>0</v>
      </c>
      <c r="AX58" s="84">
        <f>'SO 02-2 - Přístřešek pro ...'!J37</f>
        <v>0</v>
      </c>
      <c r="AY58" s="84">
        <f>'SO 02-2 - Přístřešek pro ...'!J38</f>
        <v>0</v>
      </c>
      <c r="AZ58" s="84">
        <f>'SO 02-2 - Přístřešek pro ...'!F35</f>
        <v>0</v>
      </c>
      <c r="BA58" s="84">
        <f>'SO 02-2 - Přístřešek pro ...'!F36</f>
        <v>0</v>
      </c>
      <c r="BB58" s="84">
        <f>'SO 02-2 - Přístřešek pro ...'!F37</f>
        <v>0</v>
      </c>
      <c r="BC58" s="84">
        <f>'SO 02-2 - Přístřešek pro ...'!F38</f>
        <v>0</v>
      </c>
      <c r="BD58" s="86">
        <f>'SO 02-2 - Přístřešek pro ...'!F39</f>
        <v>0</v>
      </c>
      <c r="BT58" s="26" t="s">
        <v>88</v>
      </c>
      <c r="BV58" s="26" t="s">
        <v>80</v>
      </c>
      <c r="BW58" s="26" t="s">
        <v>98</v>
      </c>
      <c r="BX58" s="26" t="s">
        <v>91</v>
      </c>
      <c r="CL58" s="26" t="s">
        <v>3</v>
      </c>
    </row>
    <row r="59" spans="1:91" s="6" customFormat="1" ht="16.5" customHeight="1">
      <c r="A59" s="72" t="s">
        <v>82</v>
      </c>
      <c r="B59" s="73"/>
      <c r="C59" s="74"/>
      <c r="D59" s="297" t="s">
        <v>99</v>
      </c>
      <c r="E59" s="297"/>
      <c r="F59" s="297"/>
      <c r="G59" s="297"/>
      <c r="H59" s="297"/>
      <c r="I59" s="75"/>
      <c r="J59" s="297" t="s">
        <v>100</v>
      </c>
      <c r="K59" s="297"/>
      <c r="L59" s="297"/>
      <c r="M59" s="297"/>
      <c r="N59" s="297"/>
      <c r="O59" s="297"/>
      <c r="P59" s="297"/>
      <c r="Q59" s="297"/>
      <c r="R59" s="297"/>
      <c r="S59" s="297"/>
      <c r="T59" s="297"/>
      <c r="U59" s="297"/>
      <c r="V59" s="297"/>
      <c r="W59" s="297"/>
      <c r="X59" s="297"/>
      <c r="Y59" s="297"/>
      <c r="Z59" s="297"/>
      <c r="AA59" s="297"/>
      <c r="AB59" s="297"/>
      <c r="AC59" s="297"/>
      <c r="AD59" s="297"/>
      <c r="AE59" s="297"/>
      <c r="AF59" s="297"/>
      <c r="AG59" s="295">
        <f>'SO 03 - Stavební elektroi...'!J30</f>
        <v>0</v>
      </c>
      <c r="AH59" s="296"/>
      <c r="AI59" s="296"/>
      <c r="AJ59" s="296"/>
      <c r="AK59" s="296"/>
      <c r="AL59" s="296"/>
      <c r="AM59" s="296"/>
      <c r="AN59" s="295">
        <f t="shared" si="0"/>
        <v>0</v>
      </c>
      <c r="AO59" s="296"/>
      <c r="AP59" s="296"/>
      <c r="AQ59" s="76" t="s">
        <v>85</v>
      </c>
      <c r="AR59" s="73"/>
      <c r="AS59" s="77">
        <v>0</v>
      </c>
      <c r="AT59" s="78">
        <f t="shared" si="1"/>
        <v>0</v>
      </c>
      <c r="AU59" s="79">
        <f>'SO 03 - Stavební elektroi...'!P87</f>
        <v>0</v>
      </c>
      <c r="AV59" s="78">
        <f>'SO 03 - Stavební elektroi...'!J33</f>
        <v>0</v>
      </c>
      <c r="AW59" s="78">
        <f>'SO 03 - Stavební elektroi...'!J34</f>
        <v>0</v>
      </c>
      <c r="AX59" s="78">
        <f>'SO 03 - Stavební elektroi...'!J35</f>
        <v>0</v>
      </c>
      <c r="AY59" s="78">
        <f>'SO 03 - Stavební elektroi...'!J36</f>
        <v>0</v>
      </c>
      <c r="AZ59" s="78">
        <f>'SO 03 - Stavební elektroi...'!F33</f>
        <v>0</v>
      </c>
      <c r="BA59" s="78">
        <f>'SO 03 - Stavební elektroi...'!F34</f>
        <v>0</v>
      </c>
      <c r="BB59" s="78">
        <f>'SO 03 - Stavební elektroi...'!F35</f>
        <v>0</v>
      </c>
      <c r="BC59" s="78">
        <f>'SO 03 - Stavební elektroi...'!F36</f>
        <v>0</v>
      </c>
      <c r="BD59" s="80">
        <f>'SO 03 - Stavební elektroi...'!F37</f>
        <v>0</v>
      </c>
      <c r="BT59" s="81" t="s">
        <v>86</v>
      </c>
      <c r="BV59" s="81" t="s">
        <v>80</v>
      </c>
      <c r="BW59" s="81" t="s">
        <v>101</v>
      </c>
      <c r="BX59" s="81" t="s">
        <v>5</v>
      </c>
      <c r="CL59" s="81" t="s">
        <v>3</v>
      </c>
      <c r="CM59" s="81" t="s">
        <v>88</v>
      </c>
    </row>
    <row r="60" spans="1:91" s="6" customFormat="1" ht="16.5" customHeight="1">
      <c r="A60" s="72" t="s">
        <v>82</v>
      </c>
      <c r="B60" s="73"/>
      <c r="C60" s="74"/>
      <c r="D60" s="297" t="s">
        <v>102</v>
      </c>
      <c r="E60" s="297"/>
      <c r="F60" s="297"/>
      <c r="G60" s="297"/>
      <c r="H60" s="297"/>
      <c r="I60" s="75"/>
      <c r="J60" s="297" t="s">
        <v>103</v>
      </c>
      <c r="K60" s="297"/>
      <c r="L60" s="297"/>
      <c r="M60" s="297"/>
      <c r="N60" s="297"/>
      <c r="O60" s="297"/>
      <c r="P60" s="297"/>
      <c r="Q60" s="297"/>
      <c r="R60" s="297"/>
      <c r="S60" s="297"/>
      <c r="T60" s="297"/>
      <c r="U60" s="297"/>
      <c r="V60" s="297"/>
      <c r="W60" s="297"/>
      <c r="X60" s="297"/>
      <c r="Y60" s="297"/>
      <c r="Z60" s="297"/>
      <c r="AA60" s="297"/>
      <c r="AB60" s="297"/>
      <c r="AC60" s="297"/>
      <c r="AD60" s="297"/>
      <c r="AE60" s="297"/>
      <c r="AF60" s="297"/>
      <c r="AG60" s="295">
        <f>'PS 01 - Technologie odvod...'!J30</f>
        <v>0</v>
      </c>
      <c r="AH60" s="296"/>
      <c r="AI60" s="296"/>
      <c r="AJ60" s="296"/>
      <c r="AK60" s="296"/>
      <c r="AL60" s="296"/>
      <c r="AM60" s="296"/>
      <c r="AN60" s="295">
        <f t="shared" si="0"/>
        <v>0</v>
      </c>
      <c r="AO60" s="296"/>
      <c r="AP60" s="296"/>
      <c r="AQ60" s="76" t="s">
        <v>104</v>
      </c>
      <c r="AR60" s="73"/>
      <c r="AS60" s="77">
        <v>0</v>
      </c>
      <c r="AT60" s="78">
        <f t="shared" si="1"/>
        <v>0</v>
      </c>
      <c r="AU60" s="79">
        <f>'PS 01 - Technologie odvod...'!P88</f>
        <v>0</v>
      </c>
      <c r="AV60" s="78">
        <f>'PS 01 - Technologie odvod...'!J33</f>
        <v>0</v>
      </c>
      <c r="AW60" s="78">
        <f>'PS 01 - Technologie odvod...'!J34</f>
        <v>0</v>
      </c>
      <c r="AX60" s="78">
        <f>'PS 01 - Technologie odvod...'!J35</f>
        <v>0</v>
      </c>
      <c r="AY60" s="78">
        <f>'PS 01 - Technologie odvod...'!J36</f>
        <v>0</v>
      </c>
      <c r="AZ60" s="78">
        <f>'PS 01 - Technologie odvod...'!F33</f>
        <v>0</v>
      </c>
      <c r="BA60" s="78">
        <f>'PS 01 - Technologie odvod...'!F34</f>
        <v>0</v>
      </c>
      <c r="BB60" s="78">
        <f>'PS 01 - Technologie odvod...'!F35</f>
        <v>0</v>
      </c>
      <c r="BC60" s="78">
        <f>'PS 01 - Technologie odvod...'!F36</f>
        <v>0</v>
      </c>
      <c r="BD60" s="80">
        <f>'PS 01 - Technologie odvod...'!F37</f>
        <v>0</v>
      </c>
      <c r="BT60" s="81" t="s">
        <v>86</v>
      </c>
      <c r="BV60" s="81" t="s">
        <v>80</v>
      </c>
      <c r="BW60" s="81" t="s">
        <v>105</v>
      </c>
      <c r="BX60" s="81" t="s">
        <v>5</v>
      </c>
      <c r="CL60" s="81" t="s">
        <v>3</v>
      </c>
      <c r="CM60" s="81" t="s">
        <v>88</v>
      </c>
    </row>
    <row r="61" spans="1:91" s="6" customFormat="1" ht="24.75" customHeight="1">
      <c r="A61" s="72" t="s">
        <v>82</v>
      </c>
      <c r="B61" s="73"/>
      <c r="C61" s="74"/>
      <c r="D61" s="297" t="s">
        <v>106</v>
      </c>
      <c r="E61" s="297"/>
      <c r="F61" s="297"/>
      <c r="G61" s="297"/>
      <c r="H61" s="297"/>
      <c r="I61" s="75"/>
      <c r="J61" s="297" t="s">
        <v>107</v>
      </c>
      <c r="K61" s="297"/>
      <c r="L61" s="297"/>
      <c r="M61" s="297"/>
      <c r="N61" s="297"/>
      <c r="O61" s="297"/>
      <c r="P61" s="297"/>
      <c r="Q61" s="297"/>
      <c r="R61" s="297"/>
      <c r="S61" s="297"/>
      <c r="T61" s="297"/>
      <c r="U61" s="297"/>
      <c r="V61" s="297"/>
      <c r="W61" s="297"/>
      <c r="X61" s="297"/>
      <c r="Y61" s="297"/>
      <c r="Z61" s="297"/>
      <c r="AA61" s="297"/>
      <c r="AB61" s="297"/>
      <c r="AC61" s="297"/>
      <c r="AD61" s="297"/>
      <c r="AE61" s="297"/>
      <c r="AF61" s="297"/>
      <c r="AG61" s="295">
        <f>'PS 02 PS 03 - Motorové ro...'!J30</f>
        <v>0</v>
      </c>
      <c r="AH61" s="296"/>
      <c r="AI61" s="296"/>
      <c r="AJ61" s="296"/>
      <c r="AK61" s="296"/>
      <c r="AL61" s="296"/>
      <c r="AM61" s="296"/>
      <c r="AN61" s="295">
        <f t="shared" si="0"/>
        <v>0</v>
      </c>
      <c r="AO61" s="296"/>
      <c r="AP61" s="296"/>
      <c r="AQ61" s="76" t="s">
        <v>104</v>
      </c>
      <c r="AR61" s="73"/>
      <c r="AS61" s="77">
        <v>0</v>
      </c>
      <c r="AT61" s="78">
        <f t="shared" si="1"/>
        <v>0</v>
      </c>
      <c r="AU61" s="79">
        <f>'PS 02 PS 03 - Motorové ro...'!P85</f>
        <v>0</v>
      </c>
      <c r="AV61" s="78">
        <f>'PS 02 PS 03 - Motorové ro...'!J33</f>
        <v>0</v>
      </c>
      <c r="AW61" s="78">
        <f>'PS 02 PS 03 - Motorové ro...'!J34</f>
        <v>0</v>
      </c>
      <c r="AX61" s="78">
        <f>'PS 02 PS 03 - Motorové ro...'!J35</f>
        <v>0</v>
      </c>
      <c r="AY61" s="78">
        <f>'PS 02 PS 03 - Motorové ro...'!J36</f>
        <v>0</v>
      </c>
      <c r="AZ61" s="78">
        <f>'PS 02 PS 03 - Motorové ro...'!F33</f>
        <v>0</v>
      </c>
      <c r="BA61" s="78">
        <f>'PS 02 PS 03 - Motorové ro...'!F34</f>
        <v>0</v>
      </c>
      <c r="BB61" s="78">
        <f>'PS 02 PS 03 - Motorové ro...'!F35</f>
        <v>0</v>
      </c>
      <c r="BC61" s="78">
        <f>'PS 02 PS 03 - Motorové ro...'!F36</f>
        <v>0</v>
      </c>
      <c r="BD61" s="80">
        <f>'PS 02 PS 03 - Motorové ro...'!F37</f>
        <v>0</v>
      </c>
      <c r="BT61" s="81" t="s">
        <v>86</v>
      </c>
      <c r="BV61" s="81" t="s">
        <v>80</v>
      </c>
      <c r="BW61" s="81" t="s">
        <v>108</v>
      </c>
      <c r="BX61" s="81" t="s">
        <v>5</v>
      </c>
      <c r="CL61" s="81" t="s">
        <v>3</v>
      </c>
      <c r="CM61" s="81" t="s">
        <v>88</v>
      </c>
    </row>
    <row r="62" spans="1:91" s="6" customFormat="1" ht="16.5" customHeight="1">
      <c r="A62" s="72" t="s">
        <v>82</v>
      </c>
      <c r="B62" s="73"/>
      <c r="C62" s="74"/>
      <c r="D62" s="297" t="s">
        <v>109</v>
      </c>
      <c r="E62" s="297"/>
      <c r="F62" s="297"/>
      <c r="G62" s="297"/>
      <c r="H62" s="297"/>
      <c r="I62" s="75"/>
      <c r="J62" s="297" t="s">
        <v>110</v>
      </c>
      <c r="K62" s="297"/>
      <c r="L62" s="297"/>
      <c r="M62" s="297"/>
      <c r="N62" s="297"/>
      <c r="O62" s="297"/>
      <c r="P62" s="297"/>
      <c r="Q62" s="297"/>
      <c r="R62" s="297"/>
      <c r="S62" s="297"/>
      <c r="T62" s="297"/>
      <c r="U62" s="297"/>
      <c r="V62" s="297"/>
      <c r="W62" s="297"/>
      <c r="X62" s="297"/>
      <c r="Y62" s="297"/>
      <c r="Z62" s="297"/>
      <c r="AA62" s="297"/>
      <c r="AB62" s="297"/>
      <c r="AC62" s="297"/>
      <c r="AD62" s="297"/>
      <c r="AE62" s="297"/>
      <c r="AF62" s="297"/>
      <c r="AG62" s="295">
        <f>'VRN - Ostatní a vedlejší ...'!J30</f>
        <v>0</v>
      </c>
      <c r="AH62" s="296"/>
      <c r="AI62" s="296"/>
      <c r="AJ62" s="296"/>
      <c r="AK62" s="296"/>
      <c r="AL62" s="296"/>
      <c r="AM62" s="296"/>
      <c r="AN62" s="295">
        <f t="shared" si="0"/>
        <v>0</v>
      </c>
      <c r="AO62" s="296"/>
      <c r="AP62" s="296"/>
      <c r="AQ62" s="76" t="s">
        <v>111</v>
      </c>
      <c r="AR62" s="73"/>
      <c r="AS62" s="87">
        <v>0</v>
      </c>
      <c r="AT62" s="88">
        <f t="shared" si="1"/>
        <v>0</v>
      </c>
      <c r="AU62" s="89">
        <f>'VRN - Ostatní a vedlejší ...'!P80</f>
        <v>0</v>
      </c>
      <c r="AV62" s="88">
        <f>'VRN - Ostatní a vedlejší ...'!J33</f>
        <v>0</v>
      </c>
      <c r="AW62" s="88">
        <f>'VRN - Ostatní a vedlejší ...'!J34</f>
        <v>0</v>
      </c>
      <c r="AX62" s="88">
        <f>'VRN - Ostatní a vedlejší ...'!J35</f>
        <v>0</v>
      </c>
      <c r="AY62" s="88">
        <f>'VRN - Ostatní a vedlejší ...'!J36</f>
        <v>0</v>
      </c>
      <c r="AZ62" s="88">
        <f>'VRN - Ostatní a vedlejší ...'!F33</f>
        <v>0</v>
      </c>
      <c r="BA62" s="88">
        <f>'VRN - Ostatní a vedlejší ...'!F34</f>
        <v>0</v>
      </c>
      <c r="BB62" s="88">
        <f>'VRN - Ostatní a vedlejší ...'!F35</f>
        <v>0</v>
      </c>
      <c r="BC62" s="88">
        <f>'VRN - Ostatní a vedlejší ...'!F36</f>
        <v>0</v>
      </c>
      <c r="BD62" s="90">
        <f>'VRN - Ostatní a vedlejší ...'!F37</f>
        <v>0</v>
      </c>
      <c r="BT62" s="81" t="s">
        <v>86</v>
      </c>
      <c r="BV62" s="81" t="s">
        <v>80</v>
      </c>
      <c r="BW62" s="81" t="s">
        <v>112</v>
      </c>
      <c r="BX62" s="81" t="s">
        <v>5</v>
      </c>
      <c r="CL62" s="81" t="s">
        <v>3</v>
      </c>
      <c r="CM62" s="81" t="s">
        <v>88</v>
      </c>
    </row>
    <row r="63" spans="1:91" s="1" customFormat="1" ht="30" customHeight="1">
      <c r="B63" s="33"/>
      <c r="AR63" s="33"/>
    </row>
    <row r="64" spans="1:91" s="1" customFormat="1" ht="6.95" customHeight="1">
      <c r="B64" s="42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33"/>
    </row>
  </sheetData>
  <mergeCells count="70">
    <mergeCell ref="AR2:BE2"/>
    <mergeCell ref="L33:P33"/>
    <mergeCell ref="W33:AE33"/>
    <mergeCell ref="AK33:AO33"/>
    <mergeCell ref="AK35:AO35"/>
    <mergeCell ref="X35:AB35"/>
    <mergeCell ref="L31:P31"/>
    <mergeCell ref="AK31:AO31"/>
    <mergeCell ref="L32:P32"/>
    <mergeCell ref="W32:AE32"/>
    <mergeCell ref="AK32:AO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W29:AE29"/>
    <mergeCell ref="L29:P29"/>
    <mergeCell ref="W30:AE30"/>
    <mergeCell ref="AK30:AO30"/>
    <mergeCell ref="L30:P30"/>
    <mergeCell ref="W31:AE31"/>
    <mergeCell ref="AN62:AP62"/>
    <mergeCell ref="AG62:AM62"/>
    <mergeCell ref="D62:H62"/>
    <mergeCell ref="J62:AF62"/>
    <mergeCell ref="AG54:AM54"/>
    <mergeCell ref="AN54:AP54"/>
    <mergeCell ref="AN60:AP60"/>
    <mergeCell ref="AG60:AM60"/>
    <mergeCell ref="D60:H60"/>
    <mergeCell ref="J60:AF60"/>
    <mergeCell ref="AN61:AP61"/>
    <mergeCell ref="AG61:AM61"/>
    <mergeCell ref="D61:H61"/>
    <mergeCell ref="J61:AF61"/>
    <mergeCell ref="AG58:AM58"/>
    <mergeCell ref="AN58:AP58"/>
    <mergeCell ref="E58:I58"/>
    <mergeCell ref="K58:AF58"/>
    <mergeCell ref="AN59:AP59"/>
    <mergeCell ref="AG59:AM59"/>
    <mergeCell ref="D59:H59"/>
    <mergeCell ref="J59:AF59"/>
    <mergeCell ref="D56:H56"/>
    <mergeCell ref="J56:AF56"/>
    <mergeCell ref="AN56:AP56"/>
    <mergeCell ref="AG56:AM56"/>
    <mergeCell ref="K57:AF57"/>
    <mergeCell ref="AN57:AP57"/>
    <mergeCell ref="E57:I57"/>
    <mergeCell ref="AG57:AM57"/>
    <mergeCell ref="C52:G52"/>
    <mergeCell ref="AG52:AM52"/>
    <mergeCell ref="AN52:AP52"/>
    <mergeCell ref="I52:AF52"/>
    <mergeCell ref="AN55:AP55"/>
    <mergeCell ref="D55:H55"/>
    <mergeCell ref="J55:AF55"/>
    <mergeCell ref="AG55:AM55"/>
    <mergeCell ref="L45:AO45"/>
    <mergeCell ref="AM47:AN47"/>
    <mergeCell ref="AM49:AP49"/>
    <mergeCell ref="AS49:AT51"/>
    <mergeCell ref="AM50:AP50"/>
  </mergeCells>
  <hyperlinks>
    <hyperlink ref="A55" location="'SO 01 - Bourací práce'!C2" display="/" xr:uid="{00000000-0004-0000-0000-000000000000}"/>
    <hyperlink ref="A57" location="'SO 02-1 - Stavební úpravy...'!C2" display="/" xr:uid="{00000000-0004-0000-0000-000001000000}"/>
    <hyperlink ref="A58" location="'SO 02-2 - Přístřešek pro ...'!C2" display="/" xr:uid="{00000000-0004-0000-0000-000002000000}"/>
    <hyperlink ref="A59" location="'SO 03 - Stavební elektroi...'!C2" display="/" xr:uid="{00000000-0004-0000-0000-000003000000}"/>
    <hyperlink ref="A60" location="'PS 01 - Technologie odvod...'!C2" display="/" xr:uid="{00000000-0004-0000-0000-000004000000}"/>
    <hyperlink ref="A61" location="'PS 02 PS 03 - Motorové ro...'!C2" display="/" xr:uid="{00000000-0004-0000-0000-000005000000}"/>
    <hyperlink ref="A62" location="'VRN - Ostatní a vedlejší ...'!C2" display="/" xr:uid="{00000000-0004-0000-0000-000006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65"/>
  <sheetViews>
    <sheetView showGridLines="0" topLeftCell="A147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23" t="s">
        <v>6</v>
      </c>
      <c r="M2" s="308"/>
      <c r="N2" s="308"/>
      <c r="O2" s="308"/>
      <c r="P2" s="308"/>
      <c r="Q2" s="308"/>
      <c r="R2" s="308"/>
      <c r="S2" s="308"/>
      <c r="T2" s="308"/>
      <c r="U2" s="308"/>
      <c r="V2" s="308"/>
      <c r="AT2" s="18" t="s">
        <v>87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88</v>
      </c>
    </row>
    <row r="4" spans="2:46" ht="24.95" customHeight="1">
      <c r="B4" s="21"/>
      <c r="D4" s="22" t="s">
        <v>113</v>
      </c>
      <c r="L4" s="21"/>
      <c r="M4" s="91" t="s">
        <v>11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17</v>
      </c>
      <c r="L6" s="21"/>
    </row>
    <row r="7" spans="2:46" ht="16.5" customHeight="1">
      <c r="B7" s="21"/>
      <c r="E7" s="324" t="str">
        <f>'Rekapitulace stavby'!K6</f>
        <v>BENÁTKY NAD JIZEROU ČOV – KALOVÉ HOSPODÁŘSTVÍ</v>
      </c>
      <c r="F7" s="325"/>
      <c r="G7" s="325"/>
      <c r="H7" s="325"/>
      <c r="L7" s="21"/>
    </row>
    <row r="8" spans="2:46" s="1" customFormat="1" ht="12" customHeight="1">
      <c r="B8" s="33"/>
      <c r="D8" s="28" t="s">
        <v>114</v>
      </c>
      <c r="L8" s="33"/>
    </row>
    <row r="9" spans="2:46" s="1" customFormat="1" ht="16.5" customHeight="1">
      <c r="B9" s="33"/>
      <c r="E9" s="282" t="s">
        <v>115</v>
      </c>
      <c r="F9" s="326"/>
      <c r="G9" s="326"/>
      <c r="H9" s="326"/>
      <c r="L9" s="33"/>
    </row>
    <row r="10" spans="2:46" s="1" customFormat="1" ht="11.25">
      <c r="B10" s="33"/>
      <c r="L10" s="33"/>
    </row>
    <row r="11" spans="2:46" s="1" customFormat="1" ht="12" customHeight="1">
      <c r="B11" s="33"/>
      <c r="D11" s="28" t="s">
        <v>19</v>
      </c>
      <c r="F11" s="26" t="s">
        <v>3</v>
      </c>
      <c r="I11" s="28" t="s">
        <v>20</v>
      </c>
      <c r="J11" s="26" t="s">
        <v>3</v>
      </c>
      <c r="L11" s="33"/>
    </row>
    <row r="12" spans="2:46" s="1" customFormat="1" ht="12" customHeight="1">
      <c r="B12" s="33"/>
      <c r="D12" s="28" t="s">
        <v>21</v>
      </c>
      <c r="F12" s="26" t="s">
        <v>22</v>
      </c>
      <c r="I12" s="28" t="s">
        <v>23</v>
      </c>
      <c r="J12" s="50" t="str">
        <f>'Rekapitulace stavby'!AN8</f>
        <v>4. 12. 2025</v>
      </c>
      <c r="L12" s="33"/>
    </row>
    <row r="13" spans="2:46" s="1" customFormat="1" ht="10.9" customHeight="1">
      <c r="B13" s="33"/>
      <c r="L13" s="33"/>
    </row>
    <row r="14" spans="2:46" s="1" customFormat="1" ht="12" customHeight="1">
      <c r="B14" s="33"/>
      <c r="D14" s="28" t="s">
        <v>25</v>
      </c>
      <c r="I14" s="28" t="s">
        <v>26</v>
      </c>
      <c r="J14" s="26" t="s">
        <v>27</v>
      </c>
      <c r="L14" s="33"/>
    </row>
    <row r="15" spans="2:46" s="1" customFormat="1" ht="18" customHeight="1">
      <c r="B15" s="33"/>
      <c r="E15" s="26" t="s">
        <v>28</v>
      </c>
      <c r="I15" s="28" t="s">
        <v>29</v>
      </c>
      <c r="J15" s="26" t="s">
        <v>30</v>
      </c>
      <c r="L15" s="33"/>
    </row>
    <row r="16" spans="2:46" s="1" customFormat="1" ht="6.95" customHeight="1">
      <c r="B16" s="33"/>
      <c r="L16" s="33"/>
    </row>
    <row r="17" spans="2:12" s="1" customFormat="1" ht="12" customHeight="1">
      <c r="B17" s="33"/>
      <c r="D17" s="28" t="s">
        <v>31</v>
      </c>
      <c r="I17" s="28" t="s">
        <v>26</v>
      </c>
      <c r="J17" s="29" t="str">
        <f>'Rekapitulace stavby'!AN13</f>
        <v>Vyplň údaj</v>
      </c>
      <c r="L17" s="33"/>
    </row>
    <row r="18" spans="2:12" s="1" customFormat="1" ht="18" customHeight="1">
      <c r="B18" s="33"/>
      <c r="E18" s="327" t="str">
        <f>'Rekapitulace stavby'!E14</f>
        <v>Vyplň údaj</v>
      </c>
      <c r="F18" s="307"/>
      <c r="G18" s="307"/>
      <c r="H18" s="307"/>
      <c r="I18" s="28" t="s">
        <v>29</v>
      </c>
      <c r="J18" s="29" t="str">
        <f>'Rekapitulace stavby'!AN14</f>
        <v>Vyplň údaj</v>
      </c>
      <c r="L18" s="33"/>
    </row>
    <row r="19" spans="2:12" s="1" customFormat="1" ht="6.95" customHeight="1">
      <c r="B19" s="33"/>
      <c r="L19" s="33"/>
    </row>
    <row r="20" spans="2:12" s="1" customFormat="1" ht="12" customHeight="1">
      <c r="B20" s="33"/>
      <c r="D20" s="28" t="s">
        <v>33</v>
      </c>
      <c r="I20" s="28" t="s">
        <v>26</v>
      </c>
      <c r="J20" s="26" t="s">
        <v>34</v>
      </c>
      <c r="L20" s="33"/>
    </row>
    <row r="21" spans="2:12" s="1" customFormat="1" ht="18" customHeight="1">
      <c r="B21" s="33"/>
      <c r="E21" s="26" t="s">
        <v>35</v>
      </c>
      <c r="I21" s="28" t="s">
        <v>29</v>
      </c>
      <c r="J21" s="26" t="s">
        <v>36</v>
      </c>
      <c r="L21" s="33"/>
    </row>
    <row r="22" spans="2:12" s="1" customFormat="1" ht="6.95" customHeight="1">
      <c r="B22" s="33"/>
      <c r="L22" s="33"/>
    </row>
    <row r="23" spans="2:12" s="1" customFormat="1" ht="12" customHeight="1">
      <c r="B23" s="33"/>
      <c r="D23" s="28" t="s">
        <v>38</v>
      </c>
      <c r="I23" s="28" t="s">
        <v>26</v>
      </c>
      <c r="J23" s="26" t="s">
        <v>39</v>
      </c>
      <c r="L23" s="33"/>
    </row>
    <row r="24" spans="2:12" s="1" customFormat="1" ht="18" customHeight="1">
      <c r="B24" s="33"/>
      <c r="E24" s="26" t="s">
        <v>40</v>
      </c>
      <c r="I24" s="28" t="s">
        <v>29</v>
      </c>
      <c r="J24" s="26" t="s">
        <v>41</v>
      </c>
      <c r="L24" s="33"/>
    </row>
    <row r="25" spans="2:12" s="1" customFormat="1" ht="6.95" customHeight="1">
      <c r="B25" s="33"/>
      <c r="L25" s="33"/>
    </row>
    <row r="26" spans="2:12" s="1" customFormat="1" ht="12" customHeight="1">
      <c r="B26" s="33"/>
      <c r="D26" s="28" t="s">
        <v>42</v>
      </c>
      <c r="L26" s="33"/>
    </row>
    <row r="27" spans="2:12" s="7" customFormat="1" ht="47.25" customHeight="1">
      <c r="B27" s="92"/>
      <c r="E27" s="312" t="s">
        <v>43</v>
      </c>
      <c r="F27" s="312"/>
      <c r="G27" s="312"/>
      <c r="H27" s="312"/>
      <c r="L27" s="92"/>
    </row>
    <row r="28" spans="2:12" s="1" customFormat="1" ht="6.95" customHeight="1">
      <c r="B28" s="33"/>
      <c r="L28" s="33"/>
    </row>
    <row r="29" spans="2:12" s="1" customFormat="1" ht="6.95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>
      <c r="B30" s="33"/>
      <c r="D30" s="93" t="s">
        <v>44</v>
      </c>
      <c r="J30" s="64">
        <f>ROUND(J87, 2)</f>
        <v>0</v>
      </c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5" customHeight="1">
      <c r="B32" s="33"/>
      <c r="F32" s="36" t="s">
        <v>46</v>
      </c>
      <c r="I32" s="36" t="s">
        <v>45</v>
      </c>
      <c r="J32" s="36" t="s">
        <v>47</v>
      </c>
      <c r="L32" s="33"/>
    </row>
    <row r="33" spans="2:12" s="1" customFormat="1" ht="14.45" customHeight="1">
      <c r="B33" s="33"/>
      <c r="D33" s="53" t="s">
        <v>48</v>
      </c>
      <c r="E33" s="28" t="s">
        <v>49</v>
      </c>
      <c r="F33" s="84">
        <f>ROUND((SUM(BE87:BE164)),  2)</f>
        <v>0</v>
      </c>
      <c r="I33" s="94">
        <v>0.21</v>
      </c>
      <c r="J33" s="84">
        <f>ROUND(((SUM(BE87:BE164))*I33),  2)</f>
        <v>0</v>
      </c>
      <c r="L33" s="33"/>
    </row>
    <row r="34" spans="2:12" s="1" customFormat="1" ht="14.45" customHeight="1">
      <c r="B34" s="33"/>
      <c r="E34" s="28" t="s">
        <v>50</v>
      </c>
      <c r="F34" s="84">
        <f>ROUND((SUM(BF87:BF164)),  2)</f>
        <v>0</v>
      </c>
      <c r="I34" s="94">
        <v>0.12</v>
      </c>
      <c r="J34" s="84">
        <f>ROUND(((SUM(BF87:BF164))*I34),  2)</f>
        <v>0</v>
      </c>
      <c r="L34" s="33"/>
    </row>
    <row r="35" spans="2:12" s="1" customFormat="1" ht="14.45" hidden="1" customHeight="1">
      <c r="B35" s="33"/>
      <c r="E35" s="28" t="s">
        <v>51</v>
      </c>
      <c r="F35" s="84">
        <f>ROUND((SUM(BG87:BG164)),  2)</f>
        <v>0</v>
      </c>
      <c r="I35" s="94">
        <v>0.21</v>
      </c>
      <c r="J35" s="84">
        <f>0</f>
        <v>0</v>
      </c>
      <c r="L35" s="33"/>
    </row>
    <row r="36" spans="2:12" s="1" customFormat="1" ht="14.45" hidden="1" customHeight="1">
      <c r="B36" s="33"/>
      <c r="E36" s="28" t="s">
        <v>52</v>
      </c>
      <c r="F36" s="84">
        <f>ROUND((SUM(BH87:BH164)),  2)</f>
        <v>0</v>
      </c>
      <c r="I36" s="94">
        <v>0.12</v>
      </c>
      <c r="J36" s="84">
        <f>0</f>
        <v>0</v>
      </c>
      <c r="L36" s="33"/>
    </row>
    <row r="37" spans="2:12" s="1" customFormat="1" ht="14.45" hidden="1" customHeight="1">
      <c r="B37" s="33"/>
      <c r="E37" s="28" t="s">
        <v>53</v>
      </c>
      <c r="F37" s="84">
        <f>ROUND((SUM(BI87:BI164)),  2)</f>
        <v>0</v>
      </c>
      <c r="I37" s="94">
        <v>0</v>
      </c>
      <c r="J37" s="84">
        <f>0</f>
        <v>0</v>
      </c>
      <c r="L37" s="33"/>
    </row>
    <row r="38" spans="2:12" s="1" customFormat="1" ht="6.95" customHeight="1">
      <c r="B38" s="33"/>
      <c r="L38" s="33"/>
    </row>
    <row r="39" spans="2:12" s="1" customFormat="1" ht="25.35" customHeight="1">
      <c r="B39" s="33"/>
      <c r="C39" s="95"/>
      <c r="D39" s="96" t="s">
        <v>54</v>
      </c>
      <c r="E39" s="55"/>
      <c r="F39" s="55"/>
      <c r="G39" s="97" t="s">
        <v>55</v>
      </c>
      <c r="H39" s="98" t="s">
        <v>56</v>
      </c>
      <c r="I39" s="55"/>
      <c r="J39" s="99">
        <f>SUM(J30:J37)</f>
        <v>0</v>
      </c>
      <c r="K39" s="100"/>
      <c r="L39" s="33"/>
    </row>
    <row r="40" spans="2:12" s="1" customFormat="1" ht="14.45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5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5" customHeight="1">
      <c r="B45" s="33"/>
      <c r="C45" s="22" t="s">
        <v>116</v>
      </c>
      <c r="L45" s="33"/>
    </row>
    <row r="46" spans="2:12" s="1" customFormat="1" ht="6.95" customHeight="1">
      <c r="B46" s="33"/>
      <c r="L46" s="33"/>
    </row>
    <row r="47" spans="2:12" s="1" customFormat="1" ht="12" customHeight="1">
      <c r="B47" s="33"/>
      <c r="C47" s="28" t="s">
        <v>17</v>
      </c>
      <c r="L47" s="33"/>
    </row>
    <row r="48" spans="2:12" s="1" customFormat="1" ht="16.5" customHeight="1">
      <c r="B48" s="33"/>
      <c r="E48" s="324" t="str">
        <f>E7</f>
        <v>BENÁTKY NAD JIZEROU ČOV – KALOVÉ HOSPODÁŘSTVÍ</v>
      </c>
      <c r="F48" s="325"/>
      <c r="G48" s="325"/>
      <c r="H48" s="325"/>
      <c r="L48" s="33"/>
    </row>
    <row r="49" spans="2:47" s="1" customFormat="1" ht="12" customHeight="1">
      <c r="B49" s="33"/>
      <c r="C49" s="28" t="s">
        <v>114</v>
      </c>
      <c r="L49" s="33"/>
    </row>
    <row r="50" spans="2:47" s="1" customFormat="1" ht="16.5" customHeight="1">
      <c r="B50" s="33"/>
      <c r="E50" s="282" t="str">
        <f>E9</f>
        <v>SO 01 - Bourací práce</v>
      </c>
      <c r="F50" s="326"/>
      <c r="G50" s="326"/>
      <c r="H50" s="326"/>
      <c r="L50" s="33"/>
    </row>
    <row r="51" spans="2:47" s="1" customFormat="1" ht="6.95" customHeight="1">
      <c r="B51" s="33"/>
      <c r="L51" s="33"/>
    </row>
    <row r="52" spans="2:47" s="1" customFormat="1" ht="12" customHeight="1">
      <c r="B52" s="33"/>
      <c r="C52" s="28" t="s">
        <v>21</v>
      </c>
      <c r="F52" s="26" t="str">
        <f>F12</f>
        <v>Benátky nad Jizerou</v>
      </c>
      <c r="I52" s="28" t="s">
        <v>23</v>
      </c>
      <c r="J52" s="50" t="str">
        <f>IF(J12="","",J12)</f>
        <v>4. 12. 2025</v>
      </c>
      <c r="L52" s="33"/>
    </row>
    <row r="53" spans="2:47" s="1" customFormat="1" ht="6.95" customHeight="1">
      <c r="B53" s="33"/>
      <c r="L53" s="33"/>
    </row>
    <row r="54" spans="2:47" s="1" customFormat="1" ht="40.15" customHeight="1">
      <c r="B54" s="33"/>
      <c r="C54" s="28" t="s">
        <v>25</v>
      </c>
      <c r="F54" s="26" t="str">
        <f>E15</f>
        <v>VaK Mladá Boleslav,a.s.,Čechova 1151,293 01</v>
      </c>
      <c r="I54" s="28" t="s">
        <v>33</v>
      </c>
      <c r="J54" s="31" t="str">
        <f>E21</f>
        <v>Ing.Jan Šinták-I.P.R.E,Kolová 2 362 14 Kolová</v>
      </c>
      <c r="L54" s="33"/>
    </row>
    <row r="55" spans="2:47" s="1" customFormat="1" ht="25.7" customHeight="1">
      <c r="B55" s="33"/>
      <c r="C55" s="28" t="s">
        <v>31</v>
      </c>
      <c r="F55" s="26" t="str">
        <f>IF(E18="","",E18)</f>
        <v>Vyplň údaj</v>
      </c>
      <c r="I55" s="28" t="s">
        <v>38</v>
      </c>
      <c r="J55" s="31" t="str">
        <f>E24</f>
        <v>Ing.Jana Handšuhová Smutná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101" t="s">
        <v>117</v>
      </c>
      <c r="D57" s="95"/>
      <c r="E57" s="95"/>
      <c r="F57" s="95"/>
      <c r="G57" s="95"/>
      <c r="H57" s="95"/>
      <c r="I57" s="95"/>
      <c r="J57" s="102" t="s">
        <v>118</v>
      </c>
      <c r="K57" s="95"/>
      <c r="L57" s="33"/>
    </row>
    <row r="58" spans="2:47" s="1" customFormat="1" ht="10.35" customHeight="1">
      <c r="B58" s="33"/>
      <c r="L58" s="33"/>
    </row>
    <row r="59" spans="2:47" s="1" customFormat="1" ht="22.9" customHeight="1">
      <c r="B59" s="33"/>
      <c r="C59" s="103" t="s">
        <v>76</v>
      </c>
      <c r="J59" s="64">
        <f>J87</f>
        <v>0</v>
      </c>
      <c r="L59" s="33"/>
      <c r="AU59" s="18" t="s">
        <v>119</v>
      </c>
    </row>
    <row r="60" spans="2:47" s="8" customFormat="1" ht="24.95" customHeight="1">
      <c r="B60" s="104"/>
      <c r="D60" s="105" t="s">
        <v>120</v>
      </c>
      <c r="E60" s="106"/>
      <c r="F60" s="106"/>
      <c r="G60" s="106"/>
      <c r="H60" s="106"/>
      <c r="I60" s="106"/>
      <c r="J60" s="107">
        <f>J88</f>
        <v>0</v>
      </c>
      <c r="L60" s="104"/>
    </row>
    <row r="61" spans="2:47" s="9" customFormat="1" ht="19.899999999999999" customHeight="1">
      <c r="B61" s="108"/>
      <c r="D61" s="109" t="s">
        <v>121</v>
      </c>
      <c r="E61" s="110"/>
      <c r="F61" s="110"/>
      <c r="G61" s="110"/>
      <c r="H61" s="110"/>
      <c r="I61" s="110"/>
      <c r="J61" s="111">
        <f>J89</f>
        <v>0</v>
      </c>
      <c r="L61" s="108"/>
    </row>
    <row r="62" spans="2:47" s="9" customFormat="1" ht="19.899999999999999" customHeight="1">
      <c r="B62" s="108"/>
      <c r="D62" s="109" t="s">
        <v>122</v>
      </c>
      <c r="E62" s="110"/>
      <c r="F62" s="110"/>
      <c r="G62" s="110"/>
      <c r="H62" s="110"/>
      <c r="I62" s="110"/>
      <c r="J62" s="111">
        <f>J98</f>
        <v>0</v>
      </c>
      <c r="L62" s="108"/>
    </row>
    <row r="63" spans="2:47" s="9" customFormat="1" ht="19.899999999999999" customHeight="1">
      <c r="B63" s="108"/>
      <c r="D63" s="109" t="s">
        <v>123</v>
      </c>
      <c r="E63" s="110"/>
      <c r="F63" s="110"/>
      <c r="G63" s="110"/>
      <c r="H63" s="110"/>
      <c r="I63" s="110"/>
      <c r="J63" s="111">
        <f>J106</f>
        <v>0</v>
      </c>
      <c r="L63" s="108"/>
    </row>
    <row r="64" spans="2:47" s="9" customFormat="1" ht="19.899999999999999" customHeight="1">
      <c r="B64" s="108"/>
      <c r="D64" s="109" t="s">
        <v>124</v>
      </c>
      <c r="E64" s="110"/>
      <c r="F64" s="110"/>
      <c r="G64" s="110"/>
      <c r="H64" s="110"/>
      <c r="I64" s="110"/>
      <c r="J64" s="111">
        <f>J141</f>
        <v>0</v>
      </c>
      <c r="L64" s="108"/>
    </row>
    <row r="65" spans="2:12" s="8" customFormat="1" ht="24.95" customHeight="1">
      <c r="B65" s="104"/>
      <c r="D65" s="105" t="s">
        <v>125</v>
      </c>
      <c r="E65" s="106"/>
      <c r="F65" s="106"/>
      <c r="G65" s="106"/>
      <c r="H65" s="106"/>
      <c r="I65" s="106"/>
      <c r="J65" s="107">
        <f>J154</f>
        <v>0</v>
      </c>
      <c r="L65" s="104"/>
    </row>
    <row r="66" spans="2:12" s="9" customFormat="1" ht="19.899999999999999" customHeight="1">
      <c r="B66" s="108"/>
      <c r="D66" s="109" t="s">
        <v>126</v>
      </c>
      <c r="E66" s="110"/>
      <c r="F66" s="110"/>
      <c r="G66" s="110"/>
      <c r="H66" s="110"/>
      <c r="I66" s="110"/>
      <c r="J66" s="111">
        <f>J155</f>
        <v>0</v>
      </c>
      <c r="L66" s="108"/>
    </row>
    <row r="67" spans="2:12" s="9" customFormat="1" ht="19.899999999999999" customHeight="1">
      <c r="B67" s="108"/>
      <c r="D67" s="109" t="s">
        <v>127</v>
      </c>
      <c r="E67" s="110"/>
      <c r="F67" s="110"/>
      <c r="G67" s="110"/>
      <c r="H67" s="110"/>
      <c r="I67" s="110"/>
      <c r="J67" s="111">
        <f>J160</f>
        <v>0</v>
      </c>
      <c r="L67" s="108"/>
    </row>
    <row r="68" spans="2:12" s="1" customFormat="1" ht="21.75" customHeight="1">
      <c r="B68" s="33"/>
      <c r="L68" s="33"/>
    </row>
    <row r="69" spans="2:12" s="1" customFormat="1" ht="6.95" customHeight="1">
      <c r="B69" s="42"/>
      <c r="C69" s="43"/>
      <c r="D69" s="43"/>
      <c r="E69" s="43"/>
      <c r="F69" s="43"/>
      <c r="G69" s="43"/>
      <c r="H69" s="43"/>
      <c r="I69" s="43"/>
      <c r="J69" s="43"/>
      <c r="K69" s="43"/>
      <c r="L69" s="33"/>
    </row>
    <row r="73" spans="2:12" s="1" customFormat="1" ht="6.95" customHeight="1">
      <c r="B73" s="44"/>
      <c r="C73" s="45"/>
      <c r="D73" s="45"/>
      <c r="E73" s="45"/>
      <c r="F73" s="45"/>
      <c r="G73" s="45"/>
      <c r="H73" s="45"/>
      <c r="I73" s="45"/>
      <c r="J73" s="45"/>
      <c r="K73" s="45"/>
      <c r="L73" s="33"/>
    </row>
    <row r="74" spans="2:12" s="1" customFormat="1" ht="24.95" customHeight="1">
      <c r="B74" s="33"/>
      <c r="C74" s="22" t="s">
        <v>128</v>
      </c>
      <c r="L74" s="33"/>
    </row>
    <row r="75" spans="2:12" s="1" customFormat="1" ht="6.95" customHeight="1">
      <c r="B75" s="33"/>
      <c r="L75" s="33"/>
    </row>
    <row r="76" spans="2:12" s="1" customFormat="1" ht="12" customHeight="1">
      <c r="B76" s="33"/>
      <c r="C76" s="28" t="s">
        <v>17</v>
      </c>
      <c r="L76" s="33"/>
    </row>
    <row r="77" spans="2:12" s="1" customFormat="1" ht="16.5" customHeight="1">
      <c r="B77" s="33"/>
      <c r="E77" s="324" t="str">
        <f>E7</f>
        <v>BENÁTKY NAD JIZEROU ČOV – KALOVÉ HOSPODÁŘSTVÍ</v>
      </c>
      <c r="F77" s="325"/>
      <c r="G77" s="325"/>
      <c r="H77" s="325"/>
      <c r="L77" s="33"/>
    </row>
    <row r="78" spans="2:12" s="1" customFormat="1" ht="12" customHeight="1">
      <c r="B78" s="33"/>
      <c r="C78" s="28" t="s">
        <v>114</v>
      </c>
      <c r="L78" s="33"/>
    </row>
    <row r="79" spans="2:12" s="1" customFormat="1" ht="16.5" customHeight="1">
      <c r="B79" s="33"/>
      <c r="E79" s="282" t="str">
        <f>E9</f>
        <v>SO 01 - Bourací práce</v>
      </c>
      <c r="F79" s="326"/>
      <c r="G79" s="326"/>
      <c r="H79" s="326"/>
      <c r="L79" s="33"/>
    </row>
    <row r="80" spans="2:12" s="1" customFormat="1" ht="6.95" customHeight="1">
      <c r="B80" s="33"/>
      <c r="L80" s="33"/>
    </row>
    <row r="81" spans="2:65" s="1" customFormat="1" ht="12" customHeight="1">
      <c r="B81" s="33"/>
      <c r="C81" s="28" t="s">
        <v>21</v>
      </c>
      <c r="F81" s="26" t="str">
        <f>F12</f>
        <v>Benátky nad Jizerou</v>
      </c>
      <c r="I81" s="28" t="s">
        <v>23</v>
      </c>
      <c r="J81" s="50" t="str">
        <f>IF(J12="","",J12)</f>
        <v>4. 12. 2025</v>
      </c>
      <c r="L81" s="33"/>
    </row>
    <row r="82" spans="2:65" s="1" customFormat="1" ht="6.95" customHeight="1">
      <c r="B82" s="33"/>
      <c r="L82" s="33"/>
    </row>
    <row r="83" spans="2:65" s="1" customFormat="1" ht="40.15" customHeight="1">
      <c r="B83" s="33"/>
      <c r="C83" s="28" t="s">
        <v>25</v>
      </c>
      <c r="F83" s="26" t="str">
        <f>E15</f>
        <v>VaK Mladá Boleslav,a.s.,Čechova 1151,293 01</v>
      </c>
      <c r="I83" s="28" t="s">
        <v>33</v>
      </c>
      <c r="J83" s="31" t="str">
        <f>E21</f>
        <v>Ing.Jan Šinták-I.P.R.E,Kolová 2 362 14 Kolová</v>
      </c>
      <c r="L83" s="33"/>
    </row>
    <row r="84" spans="2:65" s="1" customFormat="1" ht="25.7" customHeight="1">
      <c r="B84" s="33"/>
      <c r="C84" s="28" t="s">
        <v>31</v>
      </c>
      <c r="F84" s="26" t="str">
        <f>IF(E18="","",E18)</f>
        <v>Vyplň údaj</v>
      </c>
      <c r="I84" s="28" t="s">
        <v>38</v>
      </c>
      <c r="J84" s="31" t="str">
        <f>E24</f>
        <v>Ing.Jana Handšuhová Smutná</v>
      </c>
      <c r="L84" s="33"/>
    </row>
    <row r="85" spans="2:65" s="1" customFormat="1" ht="10.35" customHeight="1">
      <c r="B85" s="33"/>
      <c r="L85" s="33"/>
    </row>
    <row r="86" spans="2:65" s="10" customFormat="1" ht="29.25" customHeight="1">
      <c r="B86" s="112"/>
      <c r="C86" s="113" t="s">
        <v>129</v>
      </c>
      <c r="D86" s="114" t="s">
        <v>63</v>
      </c>
      <c r="E86" s="114" t="s">
        <v>59</v>
      </c>
      <c r="F86" s="114" t="s">
        <v>60</v>
      </c>
      <c r="G86" s="114" t="s">
        <v>130</v>
      </c>
      <c r="H86" s="114" t="s">
        <v>131</v>
      </c>
      <c r="I86" s="114" t="s">
        <v>132</v>
      </c>
      <c r="J86" s="114" t="s">
        <v>118</v>
      </c>
      <c r="K86" s="115" t="s">
        <v>133</v>
      </c>
      <c r="L86" s="112"/>
      <c r="M86" s="57" t="s">
        <v>3</v>
      </c>
      <c r="N86" s="58" t="s">
        <v>48</v>
      </c>
      <c r="O86" s="58" t="s">
        <v>134</v>
      </c>
      <c r="P86" s="58" t="s">
        <v>135</v>
      </c>
      <c r="Q86" s="58" t="s">
        <v>136</v>
      </c>
      <c r="R86" s="58" t="s">
        <v>137</v>
      </c>
      <c r="S86" s="58" t="s">
        <v>138</v>
      </c>
      <c r="T86" s="59" t="s">
        <v>139</v>
      </c>
    </row>
    <row r="87" spans="2:65" s="1" customFormat="1" ht="22.9" customHeight="1">
      <c r="B87" s="33"/>
      <c r="C87" s="62" t="s">
        <v>140</v>
      </c>
      <c r="J87" s="116">
        <f>BK87</f>
        <v>0</v>
      </c>
      <c r="L87" s="33"/>
      <c r="M87" s="60"/>
      <c r="N87" s="51"/>
      <c r="O87" s="51"/>
      <c r="P87" s="117">
        <f>P88+P154</f>
        <v>0</v>
      </c>
      <c r="Q87" s="51"/>
      <c r="R87" s="117">
        <f>R88+R154</f>
        <v>0</v>
      </c>
      <c r="S87" s="51"/>
      <c r="T87" s="118">
        <f>T88+T154</f>
        <v>23.492387000000001</v>
      </c>
      <c r="AT87" s="18" t="s">
        <v>77</v>
      </c>
      <c r="AU87" s="18" t="s">
        <v>119</v>
      </c>
      <c r="BK87" s="119">
        <f>BK88+BK154</f>
        <v>0</v>
      </c>
    </row>
    <row r="88" spans="2:65" s="11" customFormat="1" ht="25.9" customHeight="1">
      <c r="B88" s="120"/>
      <c r="D88" s="121" t="s">
        <v>77</v>
      </c>
      <c r="E88" s="122" t="s">
        <v>141</v>
      </c>
      <c r="F88" s="122" t="s">
        <v>142</v>
      </c>
      <c r="I88" s="123"/>
      <c r="J88" s="124">
        <f>BK88</f>
        <v>0</v>
      </c>
      <c r="L88" s="120"/>
      <c r="M88" s="125"/>
      <c r="P88" s="126">
        <f>P89+P98+P106+P141</f>
        <v>0</v>
      </c>
      <c r="R88" s="126">
        <f>R89+R98+R106+R141</f>
        <v>0</v>
      </c>
      <c r="T88" s="127">
        <f>T89+T98+T106+T141</f>
        <v>19.015445000000003</v>
      </c>
      <c r="AR88" s="121" t="s">
        <v>86</v>
      </c>
      <c r="AT88" s="128" t="s">
        <v>77</v>
      </c>
      <c r="AU88" s="128" t="s">
        <v>78</v>
      </c>
      <c r="AY88" s="121" t="s">
        <v>143</v>
      </c>
      <c r="BK88" s="129">
        <f>BK89+BK98+BK106+BK141</f>
        <v>0</v>
      </c>
    </row>
    <row r="89" spans="2:65" s="11" customFormat="1" ht="22.9" customHeight="1">
      <c r="B89" s="120"/>
      <c r="D89" s="121" t="s">
        <v>77</v>
      </c>
      <c r="E89" s="130" t="s">
        <v>86</v>
      </c>
      <c r="F89" s="130" t="s">
        <v>144</v>
      </c>
      <c r="I89" s="123"/>
      <c r="J89" s="131">
        <f>BK89</f>
        <v>0</v>
      </c>
      <c r="L89" s="120"/>
      <c r="M89" s="125"/>
      <c r="P89" s="126">
        <f>SUM(P90:P97)</f>
        <v>0</v>
      </c>
      <c r="R89" s="126">
        <f>SUM(R90:R97)</f>
        <v>0</v>
      </c>
      <c r="T89" s="127">
        <f>SUM(T90:T97)</f>
        <v>9.3692800000000016</v>
      </c>
      <c r="AR89" s="121" t="s">
        <v>86</v>
      </c>
      <c r="AT89" s="128" t="s">
        <v>77</v>
      </c>
      <c r="AU89" s="128" t="s">
        <v>86</v>
      </c>
      <c r="AY89" s="121" t="s">
        <v>143</v>
      </c>
      <c r="BK89" s="129">
        <f>SUM(BK90:BK97)</f>
        <v>0</v>
      </c>
    </row>
    <row r="90" spans="2:65" s="1" customFormat="1" ht="16.5" customHeight="1">
      <c r="B90" s="132"/>
      <c r="C90" s="133" t="s">
        <v>86</v>
      </c>
      <c r="D90" s="133" t="s">
        <v>145</v>
      </c>
      <c r="E90" s="134" t="s">
        <v>146</v>
      </c>
      <c r="F90" s="135" t="s">
        <v>147</v>
      </c>
      <c r="G90" s="136" t="s">
        <v>148</v>
      </c>
      <c r="H90" s="137">
        <v>34.96</v>
      </c>
      <c r="I90" s="138"/>
      <c r="J90" s="139">
        <f>ROUND(I90*H90,2)</f>
        <v>0</v>
      </c>
      <c r="K90" s="135" t="s">
        <v>149</v>
      </c>
      <c r="L90" s="33"/>
      <c r="M90" s="140" t="s">
        <v>3</v>
      </c>
      <c r="N90" s="141" t="s">
        <v>49</v>
      </c>
      <c r="P90" s="142">
        <f>O90*H90</f>
        <v>0</v>
      </c>
      <c r="Q90" s="142">
        <v>0</v>
      </c>
      <c r="R90" s="142">
        <f>Q90*H90</f>
        <v>0</v>
      </c>
      <c r="S90" s="142">
        <v>0.17</v>
      </c>
      <c r="T90" s="143">
        <f>S90*H90</f>
        <v>5.9432000000000009</v>
      </c>
      <c r="AR90" s="144" t="s">
        <v>150</v>
      </c>
      <c r="AT90" s="144" t="s">
        <v>145</v>
      </c>
      <c r="AU90" s="144" t="s">
        <v>88</v>
      </c>
      <c r="AY90" s="18" t="s">
        <v>143</v>
      </c>
      <c r="BE90" s="145">
        <f>IF(N90="základní",J90,0)</f>
        <v>0</v>
      </c>
      <c r="BF90" s="145">
        <f>IF(N90="snížená",J90,0)</f>
        <v>0</v>
      </c>
      <c r="BG90" s="145">
        <f>IF(N90="zákl. přenesená",J90,0)</f>
        <v>0</v>
      </c>
      <c r="BH90" s="145">
        <f>IF(N90="sníž. přenesená",J90,0)</f>
        <v>0</v>
      </c>
      <c r="BI90" s="145">
        <f>IF(N90="nulová",J90,0)</f>
        <v>0</v>
      </c>
      <c r="BJ90" s="18" t="s">
        <v>86</v>
      </c>
      <c r="BK90" s="145">
        <f>ROUND(I90*H90,2)</f>
        <v>0</v>
      </c>
      <c r="BL90" s="18" t="s">
        <v>150</v>
      </c>
      <c r="BM90" s="144" t="s">
        <v>151</v>
      </c>
    </row>
    <row r="91" spans="2:65" s="1" customFormat="1" ht="19.5">
      <c r="B91" s="33"/>
      <c r="D91" s="146" t="s">
        <v>152</v>
      </c>
      <c r="F91" s="147" t="s">
        <v>153</v>
      </c>
      <c r="I91" s="148"/>
      <c r="L91" s="33"/>
      <c r="M91" s="149"/>
      <c r="T91" s="54"/>
      <c r="AT91" s="18" t="s">
        <v>152</v>
      </c>
      <c r="AU91" s="18" t="s">
        <v>88</v>
      </c>
    </row>
    <row r="92" spans="2:65" s="1" customFormat="1" ht="11.25">
      <c r="B92" s="33"/>
      <c r="D92" s="150" t="s">
        <v>154</v>
      </c>
      <c r="F92" s="151" t="s">
        <v>155</v>
      </c>
      <c r="I92" s="148"/>
      <c r="L92" s="33"/>
      <c r="M92" s="149"/>
      <c r="T92" s="54"/>
      <c r="AT92" s="18" t="s">
        <v>154</v>
      </c>
      <c r="AU92" s="18" t="s">
        <v>88</v>
      </c>
    </row>
    <row r="93" spans="2:65" s="12" customFormat="1" ht="11.25">
      <c r="B93" s="152"/>
      <c r="D93" s="146" t="s">
        <v>156</v>
      </c>
      <c r="E93" s="153" t="s">
        <v>3</v>
      </c>
      <c r="F93" s="154" t="s">
        <v>157</v>
      </c>
      <c r="H93" s="155">
        <v>34.96</v>
      </c>
      <c r="I93" s="156"/>
      <c r="L93" s="152"/>
      <c r="M93" s="157"/>
      <c r="T93" s="158"/>
      <c r="AT93" s="153" t="s">
        <v>156</v>
      </c>
      <c r="AU93" s="153" t="s">
        <v>88</v>
      </c>
      <c r="AV93" s="12" t="s">
        <v>88</v>
      </c>
      <c r="AW93" s="12" t="s">
        <v>37</v>
      </c>
      <c r="AX93" s="12" t="s">
        <v>86</v>
      </c>
      <c r="AY93" s="153" t="s">
        <v>143</v>
      </c>
    </row>
    <row r="94" spans="2:65" s="1" customFormat="1" ht="16.5" customHeight="1">
      <c r="B94" s="132"/>
      <c r="C94" s="133" t="s">
        <v>88</v>
      </c>
      <c r="D94" s="133" t="s">
        <v>145</v>
      </c>
      <c r="E94" s="134" t="s">
        <v>158</v>
      </c>
      <c r="F94" s="135" t="s">
        <v>159</v>
      </c>
      <c r="G94" s="136" t="s">
        <v>148</v>
      </c>
      <c r="H94" s="137">
        <v>34.96</v>
      </c>
      <c r="I94" s="138"/>
      <c r="J94" s="139">
        <f>ROUND(I94*H94,2)</f>
        <v>0</v>
      </c>
      <c r="K94" s="135" t="s">
        <v>149</v>
      </c>
      <c r="L94" s="33"/>
      <c r="M94" s="140" t="s">
        <v>3</v>
      </c>
      <c r="N94" s="141" t="s">
        <v>49</v>
      </c>
      <c r="P94" s="142">
        <f>O94*H94</f>
        <v>0</v>
      </c>
      <c r="Q94" s="142">
        <v>0</v>
      </c>
      <c r="R94" s="142">
        <f>Q94*H94</f>
        <v>0</v>
      </c>
      <c r="S94" s="142">
        <v>9.8000000000000004E-2</v>
      </c>
      <c r="T94" s="143">
        <f>S94*H94</f>
        <v>3.4260800000000002</v>
      </c>
      <c r="AR94" s="144" t="s">
        <v>150</v>
      </c>
      <c r="AT94" s="144" t="s">
        <v>145</v>
      </c>
      <c r="AU94" s="144" t="s">
        <v>88</v>
      </c>
      <c r="AY94" s="18" t="s">
        <v>143</v>
      </c>
      <c r="BE94" s="145">
        <f>IF(N94="základní",J94,0)</f>
        <v>0</v>
      </c>
      <c r="BF94" s="145">
        <f>IF(N94="snížená",J94,0)</f>
        <v>0</v>
      </c>
      <c r="BG94" s="145">
        <f>IF(N94="zákl. přenesená",J94,0)</f>
        <v>0</v>
      </c>
      <c r="BH94" s="145">
        <f>IF(N94="sníž. přenesená",J94,0)</f>
        <v>0</v>
      </c>
      <c r="BI94" s="145">
        <f>IF(N94="nulová",J94,0)</f>
        <v>0</v>
      </c>
      <c r="BJ94" s="18" t="s">
        <v>86</v>
      </c>
      <c r="BK94" s="145">
        <f>ROUND(I94*H94,2)</f>
        <v>0</v>
      </c>
      <c r="BL94" s="18" t="s">
        <v>150</v>
      </c>
      <c r="BM94" s="144" t="s">
        <v>160</v>
      </c>
    </row>
    <row r="95" spans="2:65" s="1" customFormat="1" ht="19.5">
      <c r="B95" s="33"/>
      <c r="D95" s="146" t="s">
        <v>152</v>
      </c>
      <c r="F95" s="147" t="s">
        <v>161</v>
      </c>
      <c r="I95" s="148"/>
      <c r="L95" s="33"/>
      <c r="M95" s="149"/>
      <c r="T95" s="54"/>
      <c r="AT95" s="18" t="s">
        <v>152</v>
      </c>
      <c r="AU95" s="18" t="s">
        <v>88</v>
      </c>
    </row>
    <row r="96" spans="2:65" s="1" customFormat="1" ht="11.25">
      <c r="B96" s="33"/>
      <c r="D96" s="150" t="s">
        <v>154</v>
      </c>
      <c r="F96" s="151" t="s">
        <v>162</v>
      </c>
      <c r="I96" s="148"/>
      <c r="L96" s="33"/>
      <c r="M96" s="149"/>
      <c r="T96" s="54"/>
      <c r="AT96" s="18" t="s">
        <v>154</v>
      </c>
      <c r="AU96" s="18" t="s">
        <v>88</v>
      </c>
    </row>
    <row r="97" spans="2:65" s="12" customFormat="1" ht="11.25">
      <c r="B97" s="152"/>
      <c r="D97" s="146" t="s">
        <v>156</v>
      </c>
      <c r="E97" s="153" t="s">
        <v>3</v>
      </c>
      <c r="F97" s="154" t="s">
        <v>157</v>
      </c>
      <c r="H97" s="155">
        <v>34.96</v>
      </c>
      <c r="I97" s="156"/>
      <c r="L97" s="152"/>
      <c r="M97" s="157"/>
      <c r="T97" s="158"/>
      <c r="AT97" s="153" t="s">
        <v>156</v>
      </c>
      <c r="AU97" s="153" t="s">
        <v>88</v>
      </c>
      <c r="AV97" s="12" t="s">
        <v>88</v>
      </c>
      <c r="AW97" s="12" t="s">
        <v>37</v>
      </c>
      <c r="AX97" s="12" t="s">
        <v>86</v>
      </c>
      <c r="AY97" s="153" t="s">
        <v>143</v>
      </c>
    </row>
    <row r="98" spans="2:65" s="11" customFormat="1" ht="22.9" customHeight="1">
      <c r="B98" s="120"/>
      <c r="D98" s="121" t="s">
        <v>77</v>
      </c>
      <c r="E98" s="130" t="s">
        <v>163</v>
      </c>
      <c r="F98" s="130" t="s">
        <v>164</v>
      </c>
      <c r="I98" s="123"/>
      <c r="J98" s="131">
        <f>BK98</f>
        <v>0</v>
      </c>
      <c r="L98" s="120"/>
      <c r="M98" s="125"/>
      <c r="P98" s="126">
        <f>SUM(P99:P105)</f>
        <v>0</v>
      </c>
      <c r="R98" s="126">
        <f>SUM(R99:R105)</f>
        <v>0</v>
      </c>
      <c r="T98" s="127">
        <f>SUM(T99:T105)</f>
        <v>1.5724799999999999</v>
      </c>
      <c r="AR98" s="121" t="s">
        <v>86</v>
      </c>
      <c r="AT98" s="128" t="s">
        <v>77</v>
      </c>
      <c r="AU98" s="128" t="s">
        <v>86</v>
      </c>
      <c r="AY98" s="121" t="s">
        <v>143</v>
      </c>
      <c r="BK98" s="129">
        <f>SUM(BK99:BK105)</f>
        <v>0</v>
      </c>
    </row>
    <row r="99" spans="2:65" s="1" customFormat="1" ht="16.5" customHeight="1">
      <c r="B99" s="132"/>
      <c r="C99" s="133" t="s">
        <v>165</v>
      </c>
      <c r="D99" s="133" t="s">
        <v>145</v>
      </c>
      <c r="E99" s="134" t="s">
        <v>166</v>
      </c>
      <c r="F99" s="135" t="s">
        <v>167</v>
      </c>
      <c r="G99" s="136" t="s">
        <v>168</v>
      </c>
      <c r="H99" s="137">
        <v>0.81899999999999995</v>
      </c>
      <c r="I99" s="138"/>
      <c r="J99" s="139">
        <f>ROUND(I99*H99,2)</f>
        <v>0</v>
      </c>
      <c r="K99" s="135" t="s">
        <v>149</v>
      </c>
      <c r="L99" s="33"/>
      <c r="M99" s="140" t="s">
        <v>3</v>
      </c>
      <c r="N99" s="141" t="s">
        <v>49</v>
      </c>
      <c r="P99" s="142">
        <f>O99*H99</f>
        <v>0</v>
      </c>
      <c r="Q99" s="142">
        <v>0</v>
      </c>
      <c r="R99" s="142">
        <f>Q99*H99</f>
        <v>0</v>
      </c>
      <c r="S99" s="142">
        <v>1.92</v>
      </c>
      <c r="T99" s="143">
        <f>S99*H99</f>
        <v>1.5724799999999999</v>
      </c>
      <c r="AR99" s="144" t="s">
        <v>150</v>
      </c>
      <c r="AT99" s="144" t="s">
        <v>145</v>
      </c>
      <c r="AU99" s="144" t="s">
        <v>88</v>
      </c>
      <c r="AY99" s="18" t="s">
        <v>143</v>
      </c>
      <c r="BE99" s="145">
        <f>IF(N99="základní",J99,0)</f>
        <v>0</v>
      </c>
      <c r="BF99" s="145">
        <f>IF(N99="snížená",J99,0)</f>
        <v>0</v>
      </c>
      <c r="BG99" s="145">
        <f>IF(N99="zákl. přenesená",J99,0)</f>
        <v>0</v>
      </c>
      <c r="BH99" s="145">
        <f>IF(N99="sníž. přenesená",J99,0)</f>
        <v>0</v>
      </c>
      <c r="BI99" s="145">
        <f>IF(N99="nulová",J99,0)</f>
        <v>0</v>
      </c>
      <c r="BJ99" s="18" t="s">
        <v>86</v>
      </c>
      <c r="BK99" s="145">
        <f>ROUND(I99*H99,2)</f>
        <v>0</v>
      </c>
      <c r="BL99" s="18" t="s">
        <v>150</v>
      </c>
      <c r="BM99" s="144" t="s">
        <v>169</v>
      </c>
    </row>
    <row r="100" spans="2:65" s="1" customFormat="1" ht="11.25">
      <c r="B100" s="33"/>
      <c r="D100" s="146" t="s">
        <v>152</v>
      </c>
      <c r="F100" s="147" t="s">
        <v>170</v>
      </c>
      <c r="I100" s="148"/>
      <c r="L100" s="33"/>
      <c r="M100" s="149"/>
      <c r="T100" s="54"/>
      <c r="AT100" s="18" t="s">
        <v>152</v>
      </c>
      <c r="AU100" s="18" t="s">
        <v>88</v>
      </c>
    </row>
    <row r="101" spans="2:65" s="1" customFormat="1" ht="11.25">
      <c r="B101" s="33"/>
      <c r="D101" s="150" t="s">
        <v>154</v>
      </c>
      <c r="F101" s="151" t="s">
        <v>171</v>
      </c>
      <c r="I101" s="148"/>
      <c r="L101" s="33"/>
      <c r="M101" s="149"/>
      <c r="T101" s="54"/>
      <c r="AT101" s="18" t="s">
        <v>154</v>
      </c>
      <c r="AU101" s="18" t="s">
        <v>88</v>
      </c>
    </row>
    <row r="102" spans="2:65" s="13" customFormat="1" ht="11.25">
      <c r="B102" s="159"/>
      <c r="D102" s="146" t="s">
        <v>156</v>
      </c>
      <c r="E102" s="160" t="s">
        <v>3</v>
      </c>
      <c r="F102" s="161" t="s">
        <v>172</v>
      </c>
      <c r="H102" s="160" t="s">
        <v>3</v>
      </c>
      <c r="I102" s="162"/>
      <c r="L102" s="159"/>
      <c r="M102" s="163"/>
      <c r="T102" s="164"/>
      <c r="AT102" s="160" t="s">
        <v>156</v>
      </c>
      <c r="AU102" s="160" t="s">
        <v>88</v>
      </c>
      <c r="AV102" s="13" t="s">
        <v>86</v>
      </c>
      <c r="AW102" s="13" t="s">
        <v>37</v>
      </c>
      <c r="AX102" s="13" t="s">
        <v>78</v>
      </c>
      <c r="AY102" s="160" t="s">
        <v>143</v>
      </c>
    </row>
    <row r="103" spans="2:65" s="12" customFormat="1" ht="11.25">
      <c r="B103" s="152"/>
      <c r="D103" s="146" t="s">
        <v>156</v>
      </c>
      <c r="E103" s="153" t="s">
        <v>3</v>
      </c>
      <c r="F103" s="154" t="s">
        <v>173</v>
      </c>
      <c r="H103" s="155">
        <v>0.80700000000000005</v>
      </c>
      <c r="I103" s="156"/>
      <c r="L103" s="152"/>
      <c r="M103" s="157"/>
      <c r="T103" s="158"/>
      <c r="AT103" s="153" t="s">
        <v>156</v>
      </c>
      <c r="AU103" s="153" t="s">
        <v>88</v>
      </c>
      <c r="AV103" s="12" t="s">
        <v>88</v>
      </c>
      <c r="AW103" s="12" t="s">
        <v>37</v>
      </c>
      <c r="AX103" s="12" t="s">
        <v>78</v>
      </c>
      <c r="AY103" s="153" t="s">
        <v>143</v>
      </c>
    </row>
    <row r="104" spans="2:65" s="12" customFormat="1" ht="11.25">
      <c r="B104" s="152"/>
      <c r="D104" s="146" t="s">
        <v>156</v>
      </c>
      <c r="E104" s="153" t="s">
        <v>3</v>
      </c>
      <c r="F104" s="154" t="s">
        <v>174</v>
      </c>
      <c r="H104" s="155">
        <v>1.2E-2</v>
      </c>
      <c r="I104" s="156"/>
      <c r="L104" s="152"/>
      <c r="M104" s="157"/>
      <c r="T104" s="158"/>
      <c r="AT104" s="153" t="s">
        <v>156</v>
      </c>
      <c r="AU104" s="153" t="s">
        <v>88</v>
      </c>
      <c r="AV104" s="12" t="s">
        <v>88</v>
      </c>
      <c r="AW104" s="12" t="s">
        <v>37</v>
      </c>
      <c r="AX104" s="12" t="s">
        <v>78</v>
      </c>
      <c r="AY104" s="153" t="s">
        <v>143</v>
      </c>
    </row>
    <row r="105" spans="2:65" s="14" customFormat="1" ht="11.25">
      <c r="B105" s="165"/>
      <c r="D105" s="146" t="s">
        <v>156</v>
      </c>
      <c r="E105" s="166" t="s">
        <v>3</v>
      </c>
      <c r="F105" s="167" t="s">
        <v>175</v>
      </c>
      <c r="H105" s="168">
        <v>0.81900000000000006</v>
      </c>
      <c r="I105" s="169"/>
      <c r="L105" s="165"/>
      <c r="M105" s="170"/>
      <c r="T105" s="171"/>
      <c r="AT105" s="166" t="s">
        <v>156</v>
      </c>
      <c r="AU105" s="166" t="s">
        <v>88</v>
      </c>
      <c r="AV105" s="14" t="s">
        <v>150</v>
      </c>
      <c r="AW105" s="14" t="s">
        <v>37</v>
      </c>
      <c r="AX105" s="14" t="s">
        <v>86</v>
      </c>
      <c r="AY105" s="166" t="s">
        <v>143</v>
      </c>
    </row>
    <row r="106" spans="2:65" s="11" customFormat="1" ht="22.9" customHeight="1">
      <c r="B106" s="120"/>
      <c r="D106" s="121" t="s">
        <v>77</v>
      </c>
      <c r="E106" s="130" t="s">
        <v>176</v>
      </c>
      <c r="F106" s="130" t="s">
        <v>177</v>
      </c>
      <c r="I106" s="123"/>
      <c r="J106" s="131">
        <f>BK106</f>
        <v>0</v>
      </c>
      <c r="L106" s="120"/>
      <c r="M106" s="125"/>
      <c r="P106" s="126">
        <f>SUM(P107:P140)</f>
        <v>0</v>
      </c>
      <c r="R106" s="126">
        <f>SUM(R107:R140)</f>
        <v>0</v>
      </c>
      <c r="T106" s="127">
        <f>SUM(T107:T140)</f>
        <v>8.0736850000000011</v>
      </c>
      <c r="AR106" s="121" t="s">
        <v>86</v>
      </c>
      <c r="AT106" s="128" t="s">
        <v>77</v>
      </c>
      <c r="AU106" s="128" t="s">
        <v>86</v>
      </c>
      <c r="AY106" s="121" t="s">
        <v>143</v>
      </c>
      <c r="BK106" s="129">
        <f>SUM(BK107:BK140)</f>
        <v>0</v>
      </c>
    </row>
    <row r="107" spans="2:65" s="1" customFormat="1" ht="16.5" customHeight="1">
      <c r="B107" s="132"/>
      <c r="C107" s="133" t="s">
        <v>150</v>
      </c>
      <c r="D107" s="133" t="s">
        <v>145</v>
      </c>
      <c r="E107" s="134" t="s">
        <v>178</v>
      </c>
      <c r="F107" s="135" t="s">
        <v>179</v>
      </c>
      <c r="G107" s="136" t="s">
        <v>180</v>
      </c>
      <c r="H107" s="137">
        <v>17</v>
      </c>
      <c r="I107" s="138"/>
      <c r="J107" s="139">
        <f>ROUND(I107*H107,2)</f>
        <v>0</v>
      </c>
      <c r="K107" s="135" t="s">
        <v>149</v>
      </c>
      <c r="L107" s="33"/>
      <c r="M107" s="140" t="s">
        <v>3</v>
      </c>
      <c r="N107" s="141" t="s">
        <v>49</v>
      </c>
      <c r="P107" s="142">
        <f>O107*H107</f>
        <v>0</v>
      </c>
      <c r="Q107" s="142">
        <v>0</v>
      </c>
      <c r="R107" s="142">
        <f>Q107*H107</f>
        <v>0</v>
      </c>
      <c r="S107" s="142">
        <v>0</v>
      </c>
      <c r="T107" s="143">
        <f>S107*H107</f>
        <v>0</v>
      </c>
      <c r="AR107" s="144" t="s">
        <v>150</v>
      </c>
      <c r="AT107" s="144" t="s">
        <v>145</v>
      </c>
      <c r="AU107" s="144" t="s">
        <v>88</v>
      </c>
      <c r="AY107" s="18" t="s">
        <v>143</v>
      </c>
      <c r="BE107" s="145">
        <f>IF(N107="základní",J107,0)</f>
        <v>0</v>
      </c>
      <c r="BF107" s="145">
        <f>IF(N107="snížená",J107,0)</f>
        <v>0</v>
      </c>
      <c r="BG107" s="145">
        <f>IF(N107="zákl. přenesená",J107,0)</f>
        <v>0</v>
      </c>
      <c r="BH107" s="145">
        <f>IF(N107="sníž. přenesená",J107,0)</f>
        <v>0</v>
      </c>
      <c r="BI107" s="145">
        <f>IF(N107="nulová",J107,0)</f>
        <v>0</v>
      </c>
      <c r="BJ107" s="18" t="s">
        <v>86</v>
      </c>
      <c r="BK107" s="145">
        <f>ROUND(I107*H107,2)</f>
        <v>0</v>
      </c>
      <c r="BL107" s="18" t="s">
        <v>150</v>
      </c>
      <c r="BM107" s="144" t="s">
        <v>181</v>
      </c>
    </row>
    <row r="108" spans="2:65" s="1" customFormat="1" ht="11.25">
      <c r="B108" s="33"/>
      <c r="D108" s="146" t="s">
        <v>152</v>
      </c>
      <c r="F108" s="147" t="s">
        <v>182</v>
      </c>
      <c r="I108" s="148"/>
      <c r="L108" s="33"/>
      <c r="M108" s="149"/>
      <c r="T108" s="54"/>
      <c r="AT108" s="18" t="s">
        <v>152</v>
      </c>
      <c r="AU108" s="18" t="s">
        <v>88</v>
      </c>
    </row>
    <row r="109" spans="2:65" s="1" customFormat="1" ht="11.25">
      <c r="B109" s="33"/>
      <c r="D109" s="150" t="s">
        <v>154</v>
      </c>
      <c r="F109" s="151" t="s">
        <v>183</v>
      </c>
      <c r="I109" s="148"/>
      <c r="L109" s="33"/>
      <c r="M109" s="149"/>
      <c r="T109" s="54"/>
      <c r="AT109" s="18" t="s">
        <v>154</v>
      </c>
      <c r="AU109" s="18" t="s">
        <v>88</v>
      </c>
    </row>
    <row r="110" spans="2:65" s="12" customFormat="1" ht="11.25">
      <c r="B110" s="152"/>
      <c r="D110" s="146" t="s">
        <v>156</v>
      </c>
      <c r="E110" s="153" t="s">
        <v>3</v>
      </c>
      <c r="F110" s="154" t="s">
        <v>184</v>
      </c>
      <c r="H110" s="155">
        <v>17</v>
      </c>
      <c r="I110" s="156"/>
      <c r="L110" s="152"/>
      <c r="M110" s="157"/>
      <c r="T110" s="158"/>
      <c r="AT110" s="153" t="s">
        <v>156</v>
      </c>
      <c r="AU110" s="153" t="s">
        <v>88</v>
      </c>
      <c r="AV110" s="12" t="s">
        <v>88</v>
      </c>
      <c r="AW110" s="12" t="s">
        <v>37</v>
      </c>
      <c r="AX110" s="12" t="s">
        <v>86</v>
      </c>
      <c r="AY110" s="153" t="s">
        <v>143</v>
      </c>
    </row>
    <row r="111" spans="2:65" s="1" customFormat="1" ht="16.5" customHeight="1">
      <c r="B111" s="132"/>
      <c r="C111" s="133" t="s">
        <v>185</v>
      </c>
      <c r="D111" s="133" t="s">
        <v>145</v>
      </c>
      <c r="E111" s="134" t="s">
        <v>186</v>
      </c>
      <c r="F111" s="135" t="s">
        <v>187</v>
      </c>
      <c r="G111" s="136" t="s">
        <v>168</v>
      </c>
      <c r="H111" s="137">
        <v>1.782</v>
      </c>
      <c r="I111" s="138"/>
      <c r="J111" s="139">
        <f>ROUND(I111*H111,2)</f>
        <v>0</v>
      </c>
      <c r="K111" s="135" t="s">
        <v>149</v>
      </c>
      <c r="L111" s="33"/>
      <c r="M111" s="140" t="s">
        <v>3</v>
      </c>
      <c r="N111" s="141" t="s">
        <v>49</v>
      </c>
      <c r="P111" s="142">
        <f>O111*H111</f>
        <v>0</v>
      </c>
      <c r="Q111" s="142">
        <v>0</v>
      </c>
      <c r="R111" s="142">
        <f>Q111*H111</f>
        <v>0</v>
      </c>
      <c r="S111" s="142">
        <v>2</v>
      </c>
      <c r="T111" s="143">
        <f>S111*H111</f>
        <v>3.5640000000000001</v>
      </c>
      <c r="AR111" s="144" t="s">
        <v>150</v>
      </c>
      <c r="AT111" s="144" t="s">
        <v>145</v>
      </c>
      <c r="AU111" s="144" t="s">
        <v>88</v>
      </c>
      <c r="AY111" s="18" t="s">
        <v>143</v>
      </c>
      <c r="BE111" s="145">
        <f>IF(N111="základní",J111,0)</f>
        <v>0</v>
      </c>
      <c r="BF111" s="145">
        <f>IF(N111="snížená",J111,0)</f>
        <v>0</v>
      </c>
      <c r="BG111" s="145">
        <f>IF(N111="zákl. přenesená",J111,0)</f>
        <v>0</v>
      </c>
      <c r="BH111" s="145">
        <f>IF(N111="sníž. přenesená",J111,0)</f>
        <v>0</v>
      </c>
      <c r="BI111" s="145">
        <f>IF(N111="nulová",J111,0)</f>
        <v>0</v>
      </c>
      <c r="BJ111" s="18" t="s">
        <v>86</v>
      </c>
      <c r="BK111" s="145">
        <f>ROUND(I111*H111,2)</f>
        <v>0</v>
      </c>
      <c r="BL111" s="18" t="s">
        <v>150</v>
      </c>
      <c r="BM111" s="144" t="s">
        <v>188</v>
      </c>
    </row>
    <row r="112" spans="2:65" s="1" customFormat="1" ht="11.25">
      <c r="B112" s="33"/>
      <c r="D112" s="146" t="s">
        <v>152</v>
      </c>
      <c r="F112" s="147" t="s">
        <v>187</v>
      </c>
      <c r="I112" s="148"/>
      <c r="L112" s="33"/>
      <c r="M112" s="149"/>
      <c r="T112" s="54"/>
      <c r="AT112" s="18" t="s">
        <v>152</v>
      </c>
      <c r="AU112" s="18" t="s">
        <v>88</v>
      </c>
    </row>
    <row r="113" spans="2:65" s="1" customFormat="1" ht="11.25">
      <c r="B113" s="33"/>
      <c r="D113" s="150" t="s">
        <v>154</v>
      </c>
      <c r="F113" s="151" t="s">
        <v>189</v>
      </c>
      <c r="I113" s="148"/>
      <c r="L113" s="33"/>
      <c r="M113" s="149"/>
      <c r="T113" s="54"/>
      <c r="AT113" s="18" t="s">
        <v>154</v>
      </c>
      <c r="AU113" s="18" t="s">
        <v>88</v>
      </c>
    </row>
    <row r="114" spans="2:65" s="13" customFormat="1" ht="11.25">
      <c r="B114" s="159"/>
      <c r="D114" s="146" t="s">
        <v>156</v>
      </c>
      <c r="E114" s="160" t="s">
        <v>3</v>
      </c>
      <c r="F114" s="161" t="s">
        <v>172</v>
      </c>
      <c r="H114" s="160" t="s">
        <v>3</v>
      </c>
      <c r="I114" s="162"/>
      <c r="L114" s="159"/>
      <c r="M114" s="163"/>
      <c r="T114" s="164"/>
      <c r="AT114" s="160" t="s">
        <v>156</v>
      </c>
      <c r="AU114" s="160" t="s">
        <v>88</v>
      </c>
      <c r="AV114" s="13" t="s">
        <v>86</v>
      </c>
      <c r="AW114" s="13" t="s">
        <v>37</v>
      </c>
      <c r="AX114" s="13" t="s">
        <v>78</v>
      </c>
      <c r="AY114" s="160" t="s">
        <v>143</v>
      </c>
    </row>
    <row r="115" spans="2:65" s="12" customFormat="1" ht="11.25">
      <c r="B115" s="152"/>
      <c r="D115" s="146" t="s">
        <v>156</v>
      </c>
      <c r="E115" s="153" t="s">
        <v>3</v>
      </c>
      <c r="F115" s="154" t="s">
        <v>190</v>
      </c>
      <c r="H115" s="155">
        <v>1.782</v>
      </c>
      <c r="I115" s="156"/>
      <c r="L115" s="152"/>
      <c r="M115" s="157"/>
      <c r="T115" s="158"/>
      <c r="AT115" s="153" t="s">
        <v>156</v>
      </c>
      <c r="AU115" s="153" t="s">
        <v>88</v>
      </c>
      <c r="AV115" s="12" t="s">
        <v>88</v>
      </c>
      <c r="AW115" s="12" t="s">
        <v>37</v>
      </c>
      <c r="AX115" s="12" t="s">
        <v>86</v>
      </c>
      <c r="AY115" s="153" t="s">
        <v>143</v>
      </c>
    </row>
    <row r="116" spans="2:65" s="1" customFormat="1" ht="21.75" customHeight="1">
      <c r="B116" s="132"/>
      <c r="C116" s="133" t="s">
        <v>191</v>
      </c>
      <c r="D116" s="133" t="s">
        <v>145</v>
      </c>
      <c r="E116" s="134" t="s">
        <v>192</v>
      </c>
      <c r="F116" s="135" t="s">
        <v>193</v>
      </c>
      <c r="G116" s="136" t="s">
        <v>148</v>
      </c>
      <c r="H116" s="137">
        <v>3.75</v>
      </c>
      <c r="I116" s="138"/>
      <c r="J116" s="139">
        <f>ROUND(I116*H116,2)</f>
        <v>0</v>
      </c>
      <c r="K116" s="135" t="s">
        <v>149</v>
      </c>
      <c r="L116" s="33"/>
      <c r="M116" s="140" t="s">
        <v>3</v>
      </c>
      <c r="N116" s="141" t="s">
        <v>49</v>
      </c>
      <c r="P116" s="142">
        <f>O116*H116</f>
        <v>0</v>
      </c>
      <c r="Q116" s="142">
        <v>0</v>
      </c>
      <c r="R116" s="142">
        <f>Q116*H116</f>
        <v>0</v>
      </c>
      <c r="S116" s="142">
        <v>0.19</v>
      </c>
      <c r="T116" s="143">
        <f>S116*H116</f>
        <v>0.71250000000000002</v>
      </c>
      <c r="AR116" s="144" t="s">
        <v>150</v>
      </c>
      <c r="AT116" s="144" t="s">
        <v>145</v>
      </c>
      <c r="AU116" s="144" t="s">
        <v>88</v>
      </c>
      <c r="AY116" s="18" t="s">
        <v>143</v>
      </c>
      <c r="BE116" s="145">
        <f>IF(N116="základní",J116,0)</f>
        <v>0</v>
      </c>
      <c r="BF116" s="145">
        <f>IF(N116="snížená",J116,0)</f>
        <v>0</v>
      </c>
      <c r="BG116" s="145">
        <f>IF(N116="zákl. přenesená",J116,0)</f>
        <v>0</v>
      </c>
      <c r="BH116" s="145">
        <f>IF(N116="sníž. přenesená",J116,0)</f>
        <v>0</v>
      </c>
      <c r="BI116" s="145">
        <f>IF(N116="nulová",J116,0)</f>
        <v>0</v>
      </c>
      <c r="BJ116" s="18" t="s">
        <v>86</v>
      </c>
      <c r="BK116" s="145">
        <f>ROUND(I116*H116,2)</f>
        <v>0</v>
      </c>
      <c r="BL116" s="18" t="s">
        <v>150</v>
      </c>
      <c r="BM116" s="144" t="s">
        <v>194</v>
      </c>
    </row>
    <row r="117" spans="2:65" s="1" customFormat="1" ht="19.5">
      <c r="B117" s="33"/>
      <c r="D117" s="146" t="s">
        <v>152</v>
      </c>
      <c r="F117" s="147" t="s">
        <v>195</v>
      </c>
      <c r="I117" s="148"/>
      <c r="L117" s="33"/>
      <c r="M117" s="149"/>
      <c r="T117" s="54"/>
      <c r="AT117" s="18" t="s">
        <v>152</v>
      </c>
      <c r="AU117" s="18" t="s">
        <v>88</v>
      </c>
    </row>
    <row r="118" spans="2:65" s="1" customFormat="1" ht="11.25">
      <c r="B118" s="33"/>
      <c r="D118" s="150" t="s">
        <v>154</v>
      </c>
      <c r="F118" s="151" t="s">
        <v>196</v>
      </c>
      <c r="I118" s="148"/>
      <c r="L118" s="33"/>
      <c r="M118" s="149"/>
      <c r="T118" s="54"/>
      <c r="AT118" s="18" t="s">
        <v>154</v>
      </c>
      <c r="AU118" s="18" t="s">
        <v>88</v>
      </c>
    </row>
    <row r="119" spans="2:65" s="12" customFormat="1" ht="11.25">
      <c r="B119" s="152"/>
      <c r="D119" s="146" t="s">
        <v>156</v>
      </c>
      <c r="E119" s="153" t="s">
        <v>3</v>
      </c>
      <c r="F119" s="154" t="s">
        <v>197</v>
      </c>
      <c r="H119" s="155">
        <v>3.75</v>
      </c>
      <c r="I119" s="156"/>
      <c r="L119" s="152"/>
      <c r="M119" s="157"/>
      <c r="T119" s="158"/>
      <c r="AT119" s="153" t="s">
        <v>156</v>
      </c>
      <c r="AU119" s="153" t="s">
        <v>88</v>
      </c>
      <c r="AV119" s="12" t="s">
        <v>88</v>
      </c>
      <c r="AW119" s="12" t="s">
        <v>37</v>
      </c>
      <c r="AX119" s="12" t="s">
        <v>86</v>
      </c>
      <c r="AY119" s="153" t="s">
        <v>143</v>
      </c>
    </row>
    <row r="120" spans="2:65" s="1" customFormat="1" ht="16.5" customHeight="1">
      <c r="B120" s="132"/>
      <c r="C120" s="133" t="s">
        <v>198</v>
      </c>
      <c r="D120" s="133" t="s">
        <v>145</v>
      </c>
      <c r="E120" s="134" t="s">
        <v>199</v>
      </c>
      <c r="F120" s="135" t="s">
        <v>200</v>
      </c>
      <c r="G120" s="136" t="s">
        <v>148</v>
      </c>
      <c r="H120" s="137">
        <v>2.25</v>
      </c>
      <c r="I120" s="138"/>
      <c r="J120" s="139">
        <f>ROUND(I120*H120,2)</f>
        <v>0</v>
      </c>
      <c r="K120" s="135" t="s">
        <v>149</v>
      </c>
      <c r="L120" s="33"/>
      <c r="M120" s="140" t="s">
        <v>3</v>
      </c>
      <c r="N120" s="141" t="s">
        <v>49</v>
      </c>
      <c r="P120" s="142">
        <f>O120*H120</f>
        <v>0</v>
      </c>
      <c r="Q120" s="142">
        <v>0</v>
      </c>
      <c r="R120" s="142">
        <f>Q120*H120</f>
        <v>0</v>
      </c>
      <c r="S120" s="142">
        <v>5.0999999999999997E-2</v>
      </c>
      <c r="T120" s="143">
        <f>S120*H120</f>
        <v>0.11474999999999999</v>
      </c>
      <c r="AR120" s="144" t="s">
        <v>150</v>
      </c>
      <c r="AT120" s="144" t="s">
        <v>145</v>
      </c>
      <c r="AU120" s="144" t="s">
        <v>88</v>
      </c>
      <c r="AY120" s="18" t="s">
        <v>143</v>
      </c>
      <c r="BE120" s="145">
        <f>IF(N120="základní",J120,0)</f>
        <v>0</v>
      </c>
      <c r="BF120" s="145">
        <f>IF(N120="snížená",J120,0)</f>
        <v>0</v>
      </c>
      <c r="BG120" s="145">
        <f>IF(N120="zákl. přenesená",J120,0)</f>
        <v>0</v>
      </c>
      <c r="BH120" s="145">
        <f>IF(N120="sníž. přenesená",J120,0)</f>
        <v>0</v>
      </c>
      <c r="BI120" s="145">
        <f>IF(N120="nulová",J120,0)</f>
        <v>0</v>
      </c>
      <c r="BJ120" s="18" t="s">
        <v>86</v>
      </c>
      <c r="BK120" s="145">
        <f>ROUND(I120*H120,2)</f>
        <v>0</v>
      </c>
      <c r="BL120" s="18" t="s">
        <v>150</v>
      </c>
      <c r="BM120" s="144" t="s">
        <v>201</v>
      </c>
    </row>
    <row r="121" spans="2:65" s="1" customFormat="1" ht="11.25">
      <c r="B121" s="33"/>
      <c r="D121" s="146" t="s">
        <v>152</v>
      </c>
      <c r="F121" s="147" t="s">
        <v>202</v>
      </c>
      <c r="I121" s="148"/>
      <c r="L121" s="33"/>
      <c r="M121" s="149"/>
      <c r="T121" s="54"/>
      <c r="AT121" s="18" t="s">
        <v>152</v>
      </c>
      <c r="AU121" s="18" t="s">
        <v>88</v>
      </c>
    </row>
    <row r="122" spans="2:65" s="1" customFormat="1" ht="11.25">
      <c r="B122" s="33"/>
      <c r="D122" s="150" t="s">
        <v>154</v>
      </c>
      <c r="F122" s="151" t="s">
        <v>203</v>
      </c>
      <c r="I122" s="148"/>
      <c r="L122" s="33"/>
      <c r="M122" s="149"/>
      <c r="T122" s="54"/>
      <c r="AT122" s="18" t="s">
        <v>154</v>
      </c>
      <c r="AU122" s="18" t="s">
        <v>88</v>
      </c>
    </row>
    <row r="123" spans="2:65" s="12" customFormat="1" ht="11.25">
      <c r="B123" s="152"/>
      <c r="D123" s="146" t="s">
        <v>156</v>
      </c>
      <c r="E123" s="153" t="s">
        <v>3</v>
      </c>
      <c r="F123" s="154" t="s">
        <v>204</v>
      </c>
      <c r="H123" s="155">
        <v>2.25</v>
      </c>
      <c r="I123" s="156"/>
      <c r="L123" s="152"/>
      <c r="M123" s="157"/>
      <c r="T123" s="158"/>
      <c r="AT123" s="153" t="s">
        <v>156</v>
      </c>
      <c r="AU123" s="153" t="s">
        <v>88</v>
      </c>
      <c r="AV123" s="12" t="s">
        <v>88</v>
      </c>
      <c r="AW123" s="12" t="s">
        <v>37</v>
      </c>
      <c r="AX123" s="12" t="s">
        <v>86</v>
      </c>
      <c r="AY123" s="153" t="s">
        <v>143</v>
      </c>
    </row>
    <row r="124" spans="2:65" s="1" customFormat="1" ht="16.5" customHeight="1">
      <c r="B124" s="132"/>
      <c r="C124" s="133" t="s">
        <v>163</v>
      </c>
      <c r="D124" s="133" t="s">
        <v>145</v>
      </c>
      <c r="E124" s="134" t="s">
        <v>205</v>
      </c>
      <c r="F124" s="135" t="s">
        <v>206</v>
      </c>
      <c r="G124" s="136" t="s">
        <v>148</v>
      </c>
      <c r="H124" s="137">
        <v>8.423</v>
      </c>
      <c r="I124" s="138"/>
      <c r="J124" s="139">
        <f>ROUND(I124*H124,2)</f>
        <v>0</v>
      </c>
      <c r="K124" s="135" t="s">
        <v>149</v>
      </c>
      <c r="L124" s="33"/>
      <c r="M124" s="140" t="s">
        <v>3</v>
      </c>
      <c r="N124" s="141" t="s">
        <v>49</v>
      </c>
      <c r="P124" s="142">
        <f>O124*H124</f>
        <v>0</v>
      </c>
      <c r="Q124" s="142">
        <v>0</v>
      </c>
      <c r="R124" s="142">
        <f>Q124*H124</f>
        <v>0</v>
      </c>
      <c r="S124" s="142">
        <v>0.245</v>
      </c>
      <c r="T124" s="143">
        <f>S124*H124</f>
        <v>2.0636350000000001</v>
      </c>
      <c r="AR124" s="144" t="s">
        <v>150</v>
      </c>
      <c r="AT124" s="144" t="s">
        <v>145</v>
      </c>
      <c r="AU124" s="144" t="s">
        <v>88</v>
      </c>
      <c r="AY124" s="18" t="s">
        <v>143</v>
      </c>
      <c r="BE124" s="145">
        <f>IF(N124="základní",J124,0)</f>
        <v>0</v>
      </c>
      <c r="BF124" s="145">
        <f>IF(N124="snížená",J124,0)</f>
        <v>0</v>
      </c>
      <c r="BG124" s="145">
        <f>IF(N124="zákl. přenesená",J124,0)</f>
        <v>0</v>
      </c>
      <c r="BH124" s="145">
        <f>IF(N124="sníž. přenesená",J124,0)</f>
        <v>0</v>
      </c>
      <c r="BI124" s="145">
        <f>IF(N124="nulová",J124,0)</f>
        <v>0</v>
      </c>
      <c r="BJ124" s="18" t="s">
        <v>86</v>
      </c>
      <c r="BK124" s="145">
        <f>ROUND(I124*H124,2)</f>
        <v>0</v>
      </c>
      <c r="BL124" s="18" t="s">
        <v>150</v>
      </c>
      <c r="BM124" s="144" t="s">
        <v>207</v>
      </c>
    </row>
    <row r="125" spans="2:65" s="1" customFormat="1" ht="11.25">
      <c r="B125" s="33"/>
      <c r="D125" s="146" t="s">
        <v>152</v>
      </c>
      <c r="F125" s="147" t="s">
        <v>208</v>
      </c>
      <c r="I125" s="148"/>
      <c r="L125" s="33"/>
      <c r="M125" s="149"/>
      <c r="T125" s="54"/>
      <c r="AT125" s="18" t="s">
        <v>152</v>
      </c>
      <c r="AU125" s="18" t="s">
        <v>88</v>
      </c>
    </row>
    <row r="126" spans="2:65" s="1" customFormat="1" ht="11.25">
      <c r="B126" s="33"/>
      <c r="D126" s="150" t="s">
        <v>154</v>
      </c>
      <c r="F126" s="151" t="s">
        <v>209</v>
      </c>
      <c r="I126" s="148"/>
      <c r="L126" s="33"/>
      <c r="M126" s="149"/>
      <c r="T126" s="54"/>
      <c r="AT126" s="18" t="s">
        <v>154</v>
      </c>
      <c r="AU126" s="18" t="s">
        <v>88</v>
      </c>
    </row>
    <row r="127" spans="2:65" s="13" customFormat="1" ht="11.25">
      <c r="B127" s="159"/>
      <c r="D127" s="146" t="s">
        <v>156</v>
      </c>
      <c r="E127" s="160" t="s">
        <v>3</v>
      </c>
      <c r="F127" s="161" t="s">
        <v>172</v>
      </c>
      <c r="H127" s="160" t="s">
        <v>3</v>
      </c>
      <c r="I127" s="162"/>
      <c r="L127" s="159"/>
      <c r="M127" s="163"/>
      <c r="T127" s="164"/>
      <c r="AT127" s="160" t="s">
        <v>156</v>
      </c>
      <c r="AU127" s="160" t="s">
        <v>88</v>
      </c>
      <c r="AV127" s="13" t="s">
        <v>86</v>
      </c>
      <c r="AW127" s="13" t="s">
        <v>37</v>
      </c>
      <c r="AX127" s="13" t="s">
        <v>78</v>
      </c>
      <c r="AY127" s="160" t="s">
        <v>143</v>
      </c>
    </row>
    <row r="128" spans="2:65" s="12" customFormat="1" ht="11.25">
      <c r="B128" s="152"/>
      <c r="D128" s="146" t="s">
        <v>156</v>
      </c>
      <c r="E128" s="153" t="s">
        <v>3</v>
      </c>
      <c r="F128" s="154" t="s">
        <v>210</v>
      </c>
      <c r="H128" s="155">
        <v>5.5750000000000002</v>
      </c>
      <c r="I128" s="156"/>
      <c r="L128" s="152"/>
      <c r="M128" s="157"/>
      <c r="T128" s="158"/>
      <c r="AT128" s="153" t="s">
        <v>156</v>
      </c>
      <c r="AU128" s="153" t="s">
        <v>88</v>
      </c>
      <c r="AV128" s="12" t="s">
        <v>88</v>
      </c>
      <c r="AW128" s="12" t="s">
        <v>37</v>
      </c>
      <c r="AX128" s="12" t="s">
        <v>78</v>
      </c>
      <c r="AY128" s="153" t="s">
        <v>143</v>
      </c>
    </row>
    <row r="129" spans="2:65" s="12" customFormat="1" ht="11.25">
      <c r="B129" s="152"/>
      <c r="D129" s="146" t="s">
        <v>156</v>
      </c>
      <c r="E129" s="153" t="s">
        <v>3</v>
      </c>
      <c r="F129" s="154" t="s">
        <v>211</v>
      </c>
      <c r="H129" s="155">
        <v>2.3199999999999998</v>
      </c>
      <c r="I129" s="156"/>
      <c r="L129" s="152"/>
      <c r="M129" s="157"/>
      <c r="T129" s="158"/>
      <c r="AT129" s="153" t="s">
        <v>156</v>
      </c>
      <c r="AU129" s="153" t="s">
        <v>88</v>
      </c>
      <c r="AV129" s="12" t="s">
        <v>88</v>
      </c>
      <c r="AW129" s="12" t="s">
        <v>37</v>
      </c>
      <c r="AX129" s="12" t="s">
        <v>78</v>
      </c>
      <c r="AY129" s="153" t="s">
        <v>143</v>
      </c>
    </row>
    <row r="130" spans="2:65" s="12" customFormat="1" ht="11.25">
      <c r="B130" s="152"/>
      <c r="D130" s="146" t="s">
        <v>156</v>
      </c>
      <c r="E130" s="153" t="s">
        <v>3</v>
      </c>
      <c r="F130" s="154" t="s">
        <v>212</v>
      </c>
      <c r="H130" s="155">
        <v>0.52800000000000002</v>
      </c>
      <c r="I130" s="156"/>
      <c r="L130" s="152"/>
      <c r="M130" s="157"/>
      <c r="T130" s="158"/>
      <c r="AT130" s="153" t="s">
        <v>156</v>
      </c>
      <c r="AU130" s="153" t="s">
        <v>88</v>
      </c>
      <c r="AV130" s="12" t="s">
        <v>88</v>
      </c>
      <c r="AW130" s="12" t="s">
        <v>37</v>
      </c>
      <c r="AX130" s="12" t="s">
        <v>78</v>
      </c>
      <c r="AY130" s="153" t="s">
        <v>143</v>
      </c>
    </row>
    <row r="131" spans="2:65" s="14" customFormat="1" ht="11.25">
      <c r="B131" s="165"/>
      <c r="D131" s="146" t="s">
        <v>156</v>
      </c>
      <c r="E131" s="166" t="s">
        <v>3</v>
      </c>
      <c r="F131" s="167" t="s">
        <v>175</v>
      </c>
      <c r="H131" s="168">
        <v>8.423</v>
      </c>
      <c r="I131" s="169"/>
      <c r="L131" s="165"/>
      <c r="M131" s="170"/>
      <c r="T131" s="171"/>
      <c r="AT131" s="166" t="s">
        <v>156</v>
      </c>
      <c r="AU131" s="166" t="s">
        <v>88</v>
      </c>
      <c r="AV131" s="14" t="s">
        <v>150</v>
      </c>
      <c r="AW131" s="14" t="s">
        <v>37</v>
      </c>
      <c r="AX131" s="14" t="s">
        <v>86</v>
      </c>
      <c r="AY131" s="166" t="s">
        <v>143</v>
      </c>
    </row>
    <row r="132" spans="2:65" s="1" customFormat="1" ht="16.5" customHeight="1">
      <c r="B132" s="132"/>
      <c r="C132" s="133" t="s">
        <v>176</v>
      </c>
      <c r="D132" s="133" t="s">
        <v>145</v>
      </c>
      <c r="E132" s="134" t="s">
        <v>213</v>
      </c>
      <c r="F132" s="135" t="s">
        <v>214</v>
      </c>
      <c r="G132" s="136" t="s">
        <v>148</v>
      </c>
      <c r="H132" s="137">
        <v>4.5599999999999996</v>
      </c>
      <c r="I132" s="138"/>
      <c r="J132" s="139">
        <f>ROUND(I132*H132,2)</f>
        <v>0</v>
      </c>
      <c r="K132" s="135" t="s">
        <v>149</v>
      </c>
      <c r="L132" s="33"/>
      <c r="M132" s="140" t="s">
        <v>3</v>
      </c>
      <c r="N132" s="141" t="s">
        <v>49</v>
      </c>
      <c r="P132" s="142">
        <f>O132*H132</f>
        <v>0</v>
      </c>
      <c r="Q132" s="142">
        <v>0</v>
      </c>
      <c r="R132" s="142">
        <f>Q132*H132</f>
        <v>0</v>
      </c>
      <c r="S132" s="142">
        <v>0.35499999999999998</v>
      </c>
      <c r="T132" s="143">
        <f>S132*H132</f>
        <v>1.6187999999999998</v>
      </c>
      <c r="AR132" s="144" t="s">
        <v>150</v>
      </c>
      <c r="AT132" s="144" t="s">
        <v>145</v>
      </c>
      <c r="AU132" s="144" t="s">
        <v>88</v>
      </c>
      <c r="AY132" s="18" t="s">
        <v>143</v>
      </c>
      <c r="BE132" s="145">
        <f>IF(N132="základní",J132,0)</f>
        <v>0</v>
      </c>
      <c r="BF132" s="145">
        <f>IF(N132="snížená",J132,0)</f>
        <v>0</v>
      </c>
      <c r="BG132" s="145">
        <f>IF(N132="zákl. přenesená",J132,0)</f>
        <v>0</v>
      </c>
      <c r="BH132" s="145">
        <f>IF(N132="sníž. přenesená",J132,0)</f>
        <v>0</v>
      </c>
      <c r="BI132" s="145">
        <f>IF(N132="nulová",J132,0)</f>
        <v>0</v>
      </c>
      <c r="BJ132" s="18" t="s">
        <v>86</v>
      </c>
      <c r="BK132" s="145">
        <f>ROUND(I132*H132,2)</f>
        <v>0</v>
      </c>
      <c r="BL132" s="18" t="s">
        <v>150</v>
      </c>
      <c r="BM132" s="144" t="s">
        <v>215</v>
      </c>
    </row>
    <row r="133" spans="2:65" s="1" customFormat="1" ht="11.25">
      <c r="B133" s="33"/>
      <c r="D133" s="146" t="s">
        <v>152</v>
      </c>
      <c r="F133" s="147" t="s">
        <v>216</v>
      </c>
      <c r="I133" s="148"/>
      <c r="L133" s="33"/>
      <c r="M133" s="149"/>
      <c r="T133" s="54"/>
      <c r="AT133" s="18" t="s">
        <v>152</v>
      </c>
      <c r="AU133" s="18" t="s">
        <v>88</v>
      </c>
    </row>
    <row r="134" spans="2:65" s="1" customFormat="1" ht="11.25">
      <c r="B134" s="33"/>
      <c r="D134" s="150" t="s">
        <v>154</v>
      </c>
      <c r="F134" s="151" t="s">
        <v>217</v>
      </c>
      <c r="I134" s="148"/>
      <c r="L134" s="33"/>
      <c r="M134" s="149"/>
      <c r="T134" s="54"/>
      <c r="AT134" s="18" t="s">
        <v>154</v>
      </c>
      <c r="AU134" s="18" t="s">
        <v>88</v>
      </c>
    </row>
    <row r="135" spans="2:65" s="13" customFormat="1" ht="11.25">
      <c r="B135" s="159"/>
      <c r="D135" s="146" t="s">
        <v>156</v>
      </c>
      <c r="E135" s="160" t="s">
        <v>3</v>
      </c>
      <c r="F135" s="161" t="s">
        <v>172</v>
      </c>
      <c r="H135" s="160" t="s">
        <v>3</v>
      </c>
      <c r="I135" s="162"/>
      <c r="L135" s="159"/>
      <c r="M135" s="163"/>
      <c r="T135" s="164"/>
      <c r="AT135" s="160" t="s">
        <v>156</v>
      </c>
      <c r="AU135" s="160" t="s">
        <v>88</v>
      </c>
      <c r="AV135" s="13" t="s">
        <v>86</v>
      </c>
      <c r="AW135" s="13" t="s">
        <v>37</v>
      </c>
      <c r="AX135" s="13" t="s">
        <v>78</v>
      </c>
      <c r="AY135" s="160" t="s">
        <v>143</v>
      </c>
    </row>
    <row r="136" spans="2:65" s="12" customFormat="1" ht="11.25">
      <c r="B136" s="152"/>
      <c r="D136" s="146" t="s">
        <v>156</v>
      </c>
      <c r="E136" s="153" t="s">
        <v>3</v>
      </c>
      <c r="F136" s="154" t="s">
        <v>218</v>
      </c>
      <c r="H136" s="155">
        <v>4.5599999999999996</v>
      </c>
      <c r="I136" s="156"/>
      <c r="L136" s="152"/>
      <c r="M136" s="157"/>
      <c r="T136" s="158"/>
      <c r="AT136" s="153" t="s">
        <v>156</v>
      </c>
      <c r="AU136" s="153" t="s">
        <v>88</v>
      </c>
      <c r="AV136" s="12" t="s">
        <v>88</v>
      </c>
      <c r="AW136" s="12" t="s">
        <v>37</v>
      </c>
      <c r="AX136" s="12" t="s">
        <v>86</v>
      </c>
      <c r="AY136" s="153" t="s">
        <v>143</v>
      </c>
    </row>
    <row r="137" spans="2:65" s="1" customFormat="1" ht="16.5" customHeight="1">
      <c r="B137" s="132"/>
      <c r="C137" s="133" t="s">
        <v>219</v>
      </c>
      <c r="D137" s="133" t="s">
        <v>145</v>
      </c>
      <c r="E137" s="134" t="s">
        <v>220</v>
      </c>
      <c r="F137" s="135" t="s">
        <v>221</v>
      </c>
      <c r="G137" s="136" t="s">
        <v>148</v>
      </c>
      <c r="H137" s="137">
        <v>12.983000000000001</v>
      </c>
      <c r="I137" s="138"/>
      <c r="J137" s="139">
        <f>ROUND(I137*H137,2)</f>
        <v>0</v>
      </c>
      <c r="K137" s="135" t="s">
        <v>149</v>
      </c>
      <c r="L137" s="33"/>
      <c r="M137" s="140" t="s">
        <v>3</v>
      </c>
      <c r="N137" s="141" t="s">
        <v>49</v>
      </c>
      <c r="P137" s="142">
        <f>O137*H137</f>
        <v>0</v>
      </c>
      <c r="Q137" s="142">
        <v>0</v>
      </c>
      <c r="R137" s="142">
        <f>Q137*H137</f>
        <v>0</v>
      </c>
      <c r="S137" s="142">
        <v>0</v>
      </c>
      <c r="T137" s="143">
        <f>S137*H137</f>
        <v>0</v>
      </c>
      <c r="AR137" s="144" t="s">
        <v>150</v>
      </c>
      <c r="AT137" s="144" t="s">
        <v>145</v>
      </c>
      <c r="AU137" s="144" t="s">
        <v>88</v>
      </c>
      <c r="AY137" s="18" t="s">
        <v>143</v>
      </c>
      <c r="BE137" s="145">
        <f>IF(N137="základní",J137,0)</f>
        <v>0</v>
      </c>
      <c r="BF137" s="145">
        <f>IF(N137="snížená",J137,0)</f>
        <v>0</v>
      </c>
      <c r="BG137" s="145">
        <f>IF(N137="zákl. přenesená",J137,0)</f>
        <v>0</v>
      </c>
      <c r="BH137" s="145">
        <f>IF(N137="sníž. přenesená",J137,0)</f>
        <v>0</v>
      </c>
      <c r="BI137" s="145">
        <f>IF(N137="nulová",J137,0)</f>
        <v>0</v>
      </c>
      <c r="BJ137" s="18" t="s">
        <v>86</v>
      </c>
      <c r="BK137" s="145">
        <f>ROUND(I137*H137,2)</f>
        <v>0</v>
      </c>
      <c r="BL137" s="18" t="s">
        <v>150</v>
      </c>
      <c r="BM137" s="144" t="s">
        <v>222</v>
      </c>
    </row>
    <row r="138" spans="2:65" s="1" customFormat="1" ht="11.25">
      <c r="B138" s="33"/>
      <c r="D138" s="146" t="s">
        <v>152</v>
      </c>
      <c r="F138" s="147" t="s">
        <v>223</v>
      </c>
      <c r="I138" s="148"/>
      <c r="L138" s="33"/>
      <c r="M138" s="149"/>
      <c r="T138" s="54"/>
      <c r="AT138" s="18" t="s">
        <v>152</v>
      </c>
      <c r="AU138" s="18" t="s">
        <v>88</v>
      </c>
    </row>
    <row r="139" spans="2:65" s="1" customFormat="1" ht="11.25">
      <c r="B139" s="33"/>
      <c r="D139" s="150" t="s">
        <v>154</v>
      </c>
      <c r="F139" s="151" t="s">
        <v>224</v>
      </c>
      <c r="I139" s="148"/>
      <c r="L139" s="33"/>
      <c r="M139" s="149"/>
      <c r="T139" s="54"/>
      <c r="AT139" s="18" t="s">
        <v>154</v>
      </c>
      <c r="AU139" s="18" t="s">
        <v>88</v>
      </c>
    </row>
    <row r="140" spans="2:65" s="12" customFormat="1" ht="11.25">
      <c r="B140" s="152"/>
      <c r="D140" s="146" t="s">
        <v>156</v>
      </c>
      <c r="E140" s="153" t="s">
        <v>3</v>
      </c>
      <c r="F140" s="154" t="s">
        <v>225</v>
      </c>
      <c r="H140" s="155">
        <v>12.983000000000001</v>
      </c>
      <c r="I140" s="156"/>
      <c r="L140" s="152"/>
      <c r="M140" s="157"/>
      <c r="T140" s="158"/>
      <c r="AT140" s="153" t="s">
        <v>156</v>
      </c>
      <c r="AU140" s="153" t="s">
        <v>88</v>
      </c>
      <c r="AV140" s="12" t="s">
        <v>88</v>
      </c>
      <c r="AW140" s="12" t="s">
        <v>37</v>
      </c>
      <c r="AX140" s="12" t="s">
        <v>86</v>
      </c>
      <c r="AY140" s="153" t="s">
        <v>143</v>
      </c>
    </row>
    <row r="141" spans="2:65" s="11" customFormat="1" ht="22.9" customHeight="1">
      <c r="B141" s="120"/>
      <c r="D141" s="121" t="s">
        <v>77</v>
      </c>
      <c r="E141" s="130" t="s">
        <v>226</v>
      </c>
      <c r="F141" s="130" t="s">
        <v>227</v>
      </c>
      <c r="I141" s="123"/>
      <c r="J141" s="131">
        <f>BK141</f>
        <v>0</v>
      </c>
      <c r="L141" s="120"/>
      <c r="M141" s="125"/>
      <c r="P141" s="126">
        <f>SUM(P142:P153)</f>
        <v>0</v>
      </c>
      <c r="R141" s="126">
        <f>SUM(R142:R153)</f>
        <v>0</v>
      </c>
      <c r="T141" s="127">
        <f>SUM(T142:T153)</f>
        <v>0</v>
      </c>
      <c r="AR141" s="121" t="s">
        <v>86</v>
      </c>
      <c r="AT141" s="128" t="s">
        <v>77</v>
      </c>
      <c r="AU141" s="128" t="s">
        <v>86</v>
      </c>
      <c r="AY141" s="121" t="s">
        <v>143</v>
      </c>
      <c r="BK141" s="129">
        <f>SUM(BK142:BK153)</f>
        <v>0</v>
      </c>
    </row>
    <row r="142" spans="2:65" s="1" customFormat="1" ht="21.75" customHeight="1">
      <c r="B142" s="132"/>
      <c r="C142" s="133" t="s">
        <v>228</v>
      </c>
      <c r="D142" s="133" t="s">
        <v>145</v>
      </c>
      <c r="E142" s="134" t="s">
        <v>229</v>
      </c>
      <c r="F142" s="135" t="s">
        <v>230</v>
      </c>
      <c r="G142" s="136" t="s">
        <v>231</v>
      </c>
      <c r="H142" s="137">
        <v>23.492000000000001</v>
      </c>
      <c r="I142" s="138"/>
      <c r="J142" s="139">
        <f>ROUND(I142*H142,2)</f>
        <v>0</v>
      </c>
      <c r="K142" s="135" t="s">
        <v>149</v>
      </c>
      <c r="L142" s="33"/>
      <c r="M142" s="140" t="s">
        <v>3</v>
      </c>
      <c r="N142" s="141" t="s">
        <v>49</v>
      </c>
      <c r="P142" s="142">
        <f>O142*H142</f>
        <v>0</v>
      </c>
      <c r="Q142" s="142">
        <v>0</v>
      </c>
      <c r="R142" s="142">
        <f>Q142*H142</f>
        <v>0</v>
      </c>
      <c r="S142" s="142">
        <v>0</v>
      </c>
      <c r="T142" s="143">
        <f>S142*H142</f>
        <v>0</v>
      </c>
      <c r="AR142" s="144" t="s">
        <v>150</v>
      </c>
      <c r="AT142" s="144" t="s">
        <v>145</v>
      </c>
      <c r="AU142" s="144" t="s">
        <v>88</v>
      </c>
      <c r="AY142" s="18" t="s">
        <v>143</v>
      </c>
      <c r="BE142" s="145">
        <f>IF(N142="základní",J142,0)</f>
        <v>0</v>
      </c>
      <c r="BF142" s="145">
        <f>IF(N142="snížená",J142,0)</f>
        <v>0</v>
      </c>
      <c r="BG142" s="145">
        <f>IF(N142="zákl. přenesená",J142,0)</f>
        <v>0</v>
      </c>
      <c r="BH142" s="145">
        <f>IF(N142="sníž. přenesená",J142,0)</f>
        <v>0</v>
      </c>
      <c r="BI142" s="145">
        <f>IF(N142="nulová",J142,0)</f>
        <v>0</v>
      </c>
      <c r="BJ142" s="18" t="s">
        <v>86</v>
      </c>
      <c r="BK142" s="145">
        <f>ROUND(I142*H142,2)</f>
        <v>0</v>
      </c>
      <c r="BL142" s="18" t="s">
        <v>150</v>
      </c>
      <c r="BM142" s="144" t="s">
        <v>232</v>
      </c>
    </row>
    <row r="143" spans="2:65" s="1" customFormat="1" ht="19.5">
      <c r="B143" s="33"/>
      <c r="D143" s="146" t="s">
        <v>152</v>
      </c>
      <c r="F143" s="147" t="s">
        <v>233</v>
      </c>
      <c r="I143" s="148"/>
      <c r="L143" s="33"/>
      <c r="M143" s="149"/>
      <c r="T143" s="54"/>
      <c r="AT143" s="18" t="s">
        <v>152</v>
      </c>
      <c r="AU143" s="18" t="s">
        <v>88</v>
      </c>
    </row>
    <row r="144" spans="2:65" s="1" customFormat="1" ht="11.25">
      <c r="B144" s="33"/>
      <c r="D144" s="150" t="s">
        <v>154</v>
      </c>
      <c r="F144" s="151" t="s">
        <v>234</v>
      </c>
      <c r="I144" s="148"/>
      <c r="L144" s="33"/>
      <c r="M144" s="149"/>
      <c r="T144" s="54"/>
      <c r="AT144" s="18" t="s">
        <v>154</v>
      </c>
      <c r="AU144" s="18" t="s">
        <v>88</v>
      </c>
    </row>
    <row r="145" spans="2:65" s="1" customFormat="1" ht="16.5" customHeight="1">
      <c r="B145" s="132"/>
      <c r="C145" s="133" t="s">
        <v>9</v>
      </c>
      <c r="D145" s="133" t="s">
        <v>145</v>
      </c>
      <c r="E145" s="134" t="s">
        <v>235</v>
      </c>
      <c r="F145" s="135" t="s">
        <v>236</v>
      </c>
      <c r="G145" s="136" t="s">
        <v>231</v>
      </c>
      <c r="H145" s="137">
        <v>23.492000000000001</v>
      </c>
      <c r="I145" s="138"/>
      <c r="J145" s="139">
        <f>ROUND(I145*H145,2)</f>
        <v>0</v>
      </c>
      <c r="K145" s="135" t="s">
        <v>149</v>
      </c>
      <c r="L145" s="33"/>
      <c r="M145" s="140" t="s">
        <v>3</v>
      </c>
      <c r="N145" s="141" t="s">
        <v>49</v>
      </c>
      <c r="P145" s="142">
        <f>O145*H145</f>
        <v>0</v>
      </c>
      <c r="Q145" s="142">
        <v>0</v>
      </c>
      <c r="R145" s="142">
        <f>Q145*H145</f>
        <v>0</v>
      </c>
      <c r="S145" s="142">
        <v>0</v>
      </c>
      <c r="T145" s="143">
        <f>S145*H145</f>
        <v>0</v>
      </c>
      <c r="AR145" s="144" t="s">
        <v>150</v>
      </c>
      <c r="AT145" s="144" t="s">
        <v>145</v>
      </c>
      <c r="AU145" s="144" t="s">
        <v>88</v>
      </c>
      <c r="AY145" s="18" t="s">
        <v>143</v>
      </c>
      <c r="BE145" s="145">
        <f>IF(N145="základní",J145,0)</f>
        <v>0</v>
      </c>
      <c r="BF145" s="145">
        <f>IF(N145="snížená",J145,0)</f>
        <v>0</v>
      </c>
      <c r="BG145" s="145">
        <f>IF(N145="zákl. přenesená",J145,0)</f>
        <v>0</v>
      </c>
      <c r="BH145" s="145">
        <f>IF(N145="sníž. přenesená",J145,0)</f>
        <v>0</v>
      </c>
      <c r="BI145" s="145">
        <f>IF(N145="nulová",J145,0)</f>
        <v>0</v>
      </c>
      <c r="BJ145" s="18" t="s">
        <v>86</v>
      </c>
      <c r="BK145" s="145">
        <f>ROUND(I145*H145,2)</f>
        <v>0</v>
      </c>
      <c r="BL145" s="18" t="s">
        <v>150</v>
      </c>
      <c r="BM145" s="144" t="s">
        <v>237</v>
      </c>
    </row>
    <row r="146" spans="2:65" s="1" customFormat="1" ht="11.25">
      <c r="B146" s="33"/>
      <c r="D146" s="146" t="s">
        <v>152</v>
      </c>
      <c r="F146" s="147" t="s">
        <v>238</v>
      </c>
      <c r="I146" s="148"/>
      <c r="L146" s="33"/>
      <c r="M146" s="149"/>
      <c r="T146" s="54"/>
      <c r="AT146" s="18" t="s">
        <v>152</v>
      </c>
      <c r="AU146" s="18" t="s">
        <v>88</v>
      </c>
    </row>
    <row r="147" spans="2:65" s="1" customFormat="1" ht="11.25">
      <c r="B147" s="33"/>
      <c r="D147" s="150" t="s">
        <v>154</v>
      </c>
      <c r="F147" s="151" t="s">
        <v>239</v>
      </c>
      <c r="I147" s="148"/>
      <c r="L147" s="33"/>
      <c r="M147" s="149"/>
      <c r="T147" s="54"/>
      <c r="AT147" s="18" t="s">
        <v>154</v>
      </c>
      <c r="AU147" s="18" t="s">
        <v>88</v>
      </c>
    </row>
    <row r="148" spans="2:65" s="1" customFormat="1" ht="16.5" customHeight="1">
      <c r="B148" s="132"/>
      <c r="C148" s="133" t="s">
        <v>240</v>
      </c>
      <c r="D148" s="133" t="s">
        <v>145</v>
      </c>
      <c r="E148" s="134" t="s">
        <v>241</v>
      </c>
      <c r="F148" s="135" t="s">
        <v>242</v>
      </c>
      <c r="G148" s="136" t="s">
        <v>231</v>
      </c>
      <c r="H148" s="137">
        <v>23.492000000000001</v>
      </c>
      <c r="I148" s="138"/>
      <c r="J148" s="139">
        <f>ROUND(I148*H148,2)</f>
        <v>0</v>
      </c>
      <c r="K148" s="135" t="s">
        <v>149</v>
      </c>
      <c r="L148" s="33"/>
      <c r="M148" s="140" t="s">
        <v>3</v>
      </c>
      <c r="N148" s="141" t="s">
        <v>49</v>
      </c>
      <c r="P148" s="142">
        <f>O148*H148</f>
        <v>0</v>
      </c>
      <c r="Q148" s="142">
        <v>0</v>
      </c>
      <c r="R148" s="142">
        <f>Q148*H148</f>
        <v>0</v>
      </c>
      <c r="S148" s="142">
        <v>0</v>
      </c>
      <c r="T148" s="143">
        <f>S148*H148</f>
        <v>0</v>
      </c>
      <c r="AR148" s="144" t="s">
        <v>150</v>
      </c>
      <c r="AT148" s="144" t="s">
        <v>145</v>
      </c>
      <c r="AU148" s="144" t="s">
        <v>88</v>
      </c>
      <c r="AY148" s="18" t="s">
        <v>143</v>
      </c>
      <c r="BE148" s="145">
        <f>IF(N148="základní",J148,0)</f>
        <v>0</v>
      </c>
      <c r="BF148" s="145">
        <f>IF(N148="snížená",J148,0)</f>
        <v>0</v>
      </c>
      <c r="BG148" s="145">
        <f>IF(N148="zákl. přenesená",J148,0)</f>
        <v>0</v>
      </c>
      <c r="BH148" s="145">
        <f>IF(N148="sníž. přenesená",J148,0)</f>
        <v>0</v>
      </c>
      <c r="BI148" s="145">
        <f>IF(N148="nulová",J148,0)</f>
        <v>0</v>
      </c>
      <c r="BJ148" s="18" t="s">
        <v>86</v>
      </c>
      <c r="BK148" s="145">
        <f>ROUND(I148*H148,2)</f>
        <v>0</v>
      </c>
      <c r="BL148" s="18" t="s">
        <v>150</v>
      </c>
      <c r="BM148" s="144" t="s">
        <v>243</v>
      </c>
    </row>
    <row r="149" spans="2:65" s="1" customFormat="1" ht="19.5">
      <c r="B149" s="33"/>
      <c r="D149" s="146" t="s">
        <v>152</v>
      </c>
      <c r="F149" s="147" t="s">
        <v>244</v>
      </c>
      <c r="I149" s="148"/>
      <c r="L149" s="33"/>
      <c r="M149" s="149"/>
      <c r="T149" s="54"/>
      <c r="AT149" s="18" t="s">
        <v>152</v>
      </c>
      <c r="AU149" s="18" t="s">
        <v>88</v>
      </c>
    </row>
    <row r="150" spans="2:65" s="1" customFormat="1" ht="11.25">
      <c r="B150" s="33"/>
      <c r="D150" s="150" t="s">
        <v>154</v>
      </c>
      <c r="F150" s="151" t="s">
        <v>245</v>
      </c>
      <c r="I150" s="148"/>
      <c r="L150" s="33"/>
      <c r="M150" s="149"/>
      <c r="T150" s="54"/>
      <c r="AT150" s="18" t="s">
        <v>154</v>
      </c>
      <c r="AU150" s="18" t="s">
        <v>88</v>
      </c>
    </row>
    <row r="151" spans="2:65" s="1" customFormat="1" ht="24.2" customHeight="1">
      <c r="B151" s="132"/>
      <c r="C151" s="133" t="s">
        <v>246</v>
      </c>
      <c r="D151" s="133" t="s">
        <v>145</v>
      </c>
      <c r="E151" s="134" t="s">
        <v>247</v>
      </c>
      <c r="F151" s="135" t="s">
        <v>248</v>
      </c>
      <c r="G151" s="136" t="s">
        <v>231</v>
      </c>
      <c r="H151" s="137">
        <v>23.492999999999999</v>
      </c>
      <c r="I151" s="138"/>
      <c r="J151" s="139">
        <f>ROUND(I151*H151,2)</f>
        <v>0</v>
      </c>
      <c r="K151" s="135" t="s">
        <v>149</v>
      </c>
      <c r="L151" s="33"/>
      <c r="M151" s="140" t="s">
        <v>3</v>
      </c>
      <c r="N151" s="141" t="s">
        <v>49</v>
      </c>
      <c r="P151" s="142">
        <f>O151*H151</f>
        <v>0</v>
      </c>
      <c r="Q151" s="142">
        <v>0</v>
      </c>
      <c r="R151" s="142">
        <f>Q151*H151</f>
        <v>0</v>
      </c>
      <c r="S151" s="142">
        <v>0</v>
      </c>
      <c r="T151" s="143">
        <f>S151*H151</f>
        <v>0</v>
      </c>
      <c r="AR151" s="144" t="s">
        <v>150</v>
      </c>
      <c r="AT151" s="144" t="s">
        <v>145</v>
      </c>
      <c r="AU151" s="144" t="s">
        <v>88</v>
      </c>
      <c r="AY151" s="18" t="s">
        <v>143</v>
      </c>
      <c r="BE151" s="145">
        <f>IF(N151="základní",J151,0)</f>
        <v>0</v>
      </c>
      <c r="BF151" s="145">
        <f>IF(N151="snížená",J151,0)</f>
        <v>0</v>
      </c>
      <c r="BG151" s="145">
        <f>IF(N151="zákl. přenesená",J151,0)</f>
        <v>0</v>
      </c>
      <c r="BH151" s="145">
        <f>IF(N151="sníž. přenesená",J151,0)</f>
        <v>0</v>
      </c>
      <c r="BI151" s="145">
        <f>IF(N151="nulová",J151,0)</f>
        <v>0</v>
      </c>
      <c r="BJ151" s="18" t="s">
        <v>86</v>
      </c>
      <c r="BK151" s="145">
        <f>ROUND(I151*H151,2)</f>
        <v>0</v>
      </c>
      <c r="BL151" s="18" t="s">
        <v>150</v>
      </c>
      <c r="BM151" s="144" t="s">
        <v>249</v>
      </c>
    </row>
    <row r="152" spans="2:65" s="1" customFormat="1" ht="19.5">
      <c r="B152" s="33"/>
      <c r="D152" s="146" t="s">
        <v>152</v>
      </c>
      <c r="F152" s="147" t="s">
        <v>250</v>
      </c>
      <c r="I152" s="148"/>
      <c r="L152" s="33"/>
      <c r="M152" s="149"/>
      <c r="T152" s="54"/>
      <c r="AT152" s="18" t="s">
        <v>152</v>
      </c>
      <c r="AU152" s="18" t="s">
        <v>88</v>
      </c>
    </row>
    <row r="153" spans="2:65" s="1" customFormat="1" ht="11.25">
      <c r="B153" s="33"/>
      <c r="D153" s="150" t="s">
        <v>154</v>
      </c>
      <c r="F153" s="151" t="s">
        <v>251</v>
      </c>
      <c r="I153" s="148"/>
      <c r="L153" s="33"/>
      <c r="M153" s="149"/>
      <c r="T153" s="54"/>
      <c r="AT153" s="18" t="s">
        <v>154</v>
      </c>
      <c r="AU153" s="18" t="s">
        <v>88</v>
      </c>
    </row>
    <row r="154" spans="2:65" s="11" customFormat="1" ht="25.9" customHeight="1">
      <c r="B154" s="120"/>
      <c r="D154" s="121" t="s">
        <v>77</v>
      </c>
      <c r="E154" s="122" t="s">
        <v>252</v>
      </c>
      <c r="F154" s="122" t="s">
        <v>253</v>
      </c>
      <c r="I154" s="123"/>
      <c r="J154" s="124">
        <f>BK154</f>
        <v>0</v>
      </c>
      <c r="L154" s="120"/>
      <c r="M154" s="125"/>
      <c r="P154" s="126">
        <f>P155+P160</f>
        <v>0</v>
      </c>
      <c r="R154" s="126">
        <f>R155+R160</f>
        <v>0</v>
      </c>
      <c r="T154" s="127">
        <f>T155+T160</f>
        <v>4.4769419999999993</v>
      </c>
      <c r="AR154" s="121" t="s">
        <v>88</v>
      </c>
      <c r="AT154" s="128" t="s">
        <v>77</v>
      </c>
      <c r="AU154" s="128" t="s">
        <v>78</v>
      </c>
      <c r="AY154" s="121" t="s">
        <v>143</v>
      </c>
      <c r="BK154" s="129">
        <f>BK155+BK160</f>
        <v>0</v>
      </c>
    </row>
    <row r="155" spans="2:65" s="11" customFormat="1" ht="22.9" customHeight="1">
      <c r="B155" s="120"/>
      <c r="D155" s="121" t="s">
        <v>77</v>
      </c>
      <c r="E155" s="130" t="s">
        <v>254</v>
      </c>
      <c r="F155" s="130" t="s">
        <v>255</v>
      </c>
      <c r="I155" s="123"/>
      <c r="J155" s="131">
        <f>BK155</f>
        <v>0</v>
      </c>
      <c r="L155" s="120"/>
      <c r="M155" s="125"/>
      <c r="P155" s="126">
        <f>SUM(P156:P159)</f>
        <v>0</v>
      </c>
      <c r="R155" s="126">
        <f>SUM(R156:R159)</f>
        <v>0</v>
      </c>
      <c r="T155" s="127">
        <f>SUM(T156:T159)</f>
        <v>0.10220000000000001</v>
      </c>
      <c r="AR155" s="121" t="s">
        <v>88</v>
      </c>
      <c r="AT155" s="128" t="s">
        <v>77</v>
      </c>
      <c r="AU155" s="128" t="s">
        <v>86</v>
      </c>
      <c r="AY155" s="121" t="s">
        <v>143</v>
      </c>
      <c r="BK155" s="129">
        <f>SUM(BK156:BK159)</f>
        <v>0</v>
      </c>
    </row>
    <row r="156" spans="2:65" s="1" customFormat="1" ht="24.2" customHeight="1">
      <c r="B156" s="132"/>
      <c r="C156" s="133" t="s">
        <v>256</v>
      </c>
      <c r="D156" s="133" t="s">
        <v>145</v>
      </c>
      <c r="E156" s="134" t="s">
        <v>257</v>
      </c>
      <c r="F156" s="135" t="s">
        <v>258</v>
      </c>
      <c r="G156" s="136" t="s">
        <v>148</v>
      </c>
      <c r="H156" s="137">
        <v>2.5550000000000002</v>
      </c>
      <c r="I156" s="138"/>
      <c r="J156" s="139">
        <f>ROUND(I156*H156,2)</f>
        <v>0</v>
      </c>
      <c r="K156" s="135" t="s">
        <v>3</v>
      </c>
      <c r="L156" s="33"/>
      <c r="M156" s="140" t="s">
        <v>3</v>
      </c>
      <c r="N156" s="141" t="s">
        <v>49</v>
      </c>
      <c r="P156" s="142">
        <f>O156*H156</f>
        <v>0</v>
      </c>
      <c r="Q156" s="142">
        <v>0</v>
      </c>
      <c r="R156" s="142">
        <f>Q156*H156</f>
        <v>0</v>
      </c>
      <c r="S156" s="142">
        <v>0.04</v>
      </c>
      <c r="T156" s="143">
        <f>S156*H156</f>
        <v>0.10220000000000001</v>
      </c>
      <c r="AR156" s="144" t="s">
        <v>259</v>
      </c>
      <c r="AT156" s="144" t="s">
        <v>145</v>
      </c>
      <c r="AU156" s="144" t="s">
        <v>88</v>
      </c>
      <c r="AY156" s="18" t="s">
        <v>143</v>
      </c>
      <c r="BE156" s="145">
        <f>IF(N156="základní",J156,0)</f>
        <v>0</v>
      </c>
      <c r="BF156" s="145">
        <f>IF(N156="snížená",J156,0)</f>
        <v>0</v>
      </c>
      <c r="BG156" s="145">
        <f>IF(N156="zákl. přenesená",J156,0)</f>
        <v>0</v>
      </c>
      <c r="BH156" s="145">
        <f>IF(N156="sníž. přenesená",J156,0)</f>
        <v>0</v>
      </c>
      <c r="BI156" s="145">
        <f>IF(N156="nulová",J156,0)</f>
        <v>0</v>
      </c>
      <c r="BJ156" s="18" t="s">
        <v>86</v>
      </c>
      <c r="BK156" s="145">
        <f>ROUND(I156*H156,2)</f>
        <v>0</v>
      </c>
      <c r="BL156" s="18" t="s">
        <v>259</v>
      </c>
      <c r="BM156" s="144" t="s">
        <v>260</v>
      </c>
    </row>
    <row r="157" spans="2:65" s="1" customFormat="1" ht="11.25">
      <c r="B157" s="33"/>
      <c r="D157" s="146" t="s">
        <v>152</v>
      </c>
      <c r="F157" s="147" t="s">
        <v>261</v>
      </c>
      <c r="I157" s="148"/>
      <c r="L157" s="33"/>
      <c r="M157" s="149"/>
      <c r="T157" s="54"/>
      <c r="AT157" s="18" t="s">
        <v>152</v>
      </c>
      <c r="AU157" s="18" t="s">
        <v>88</v>
      </c>
    </row>
    <row r="158" spans="2:65" s="13" customFormat="1" ht="11.25">
      <c r="B158" s="159"/>
      <c r="D158" s="146" t="s">
        <v>156</v>
      </c>
      <c r="E158" s="160" t="s">
        <v>3</v>
      </c>
      <c r="F158" s="161" t="s">
        <v>172</v>
      </c>
      <c r="H158" s="160" t="s">
        <v>3</v>
      </c>
      <c r="I158" s="162"/>
      <c r="L158" s="159"/>
      <c r="M158" s="163"/>
      <c r="T158" s="164"/>
      <c r="AT158" s="160" t="s">
        <v>156</v>
      </c>
      <c r="AU158" s="160" t="s">
        <v>88</v>
      </c>
      <c r="AV158" s="13" t="s">
        <v>86</v>
      </c>
      <c r="AW158" s="13" t="s">
        <v>37</v>
      </c>
      <c r="AX158" s="13" t="s">
        <v>78</v>
      </c>
      <c r="AY158" s="160" t="s">
        <v>143</v>
      </c>
    </row>
    <row r="159" spans="2:65" s="12" customFormat="1" ht="11.25">
      <c r="B159" s="152"/>
      <c r="D159" s="146" t="s">
        <v>156</v>
      </c>
      <c r="E159" s="153" t="s">
        <v>3</v>
      </c>
      <c r="F159" s="154" t="s">
        <v>262</v>
      </c>
      <c r="H159" s="155">
        <v>2.5550000000000002</v>
      </c>
      <c r="I159" s="156"/>
      <c r="L159" s="152"/>
      <c r="M159" s="157"/>
      <c r="T159" s="158"/>
      <c r="AT159" s="153" t="s">
        <v>156</v>
      </c>
      <c r="AU159" s="153" t="s">
        <v>88</v>
      </c>
      <c r="AV159" s="12" t="s">
        <v>88</v>
      </c>
      <c r="AW159" s="12" t="s">
        <v>37</v>
      </c>
      <c r="AX159" s="12" t="s">
        <v>86</v>
      </c>
      <c r="AY159" s="153" t="s">
        <v>143</v>
      </c>
    </row>
    <row r="160" spans="2:65" s="11" customFormat="1" ht="22.9" customHeight="1">
      <c r="B160" s="120"/>
      <c r="D160" s="121" t="s">
        <v>77</v>
      </c>
      <c r="E160" s="130" t="s">
        <v>263</v>
      </c>
      <c r="F160" s="130" t="s">
        <v>264</v>
      </c>
      <c r="I160" s="123"/>
      <c r="J160" s="131">
        <f>BK160</f>
        <v>0</v>
      </c>
      <c r="L160" s="120"/>
      <c r="M160" s="125"/>
      <c r="P160" s="126">
        <f>SUM(P161:P164)</f>
        <v>0</v>
      </c>
      <c r="R160" s="126">
        <f>SUM(R161:R164)</f>
        <v>0</v>
      </c>
      <c r="T160" s="127">
        <f>SUM(T161:T164)</f>
        <v>4.3747419999999995</v>
      </c>
      <c r="AR160" s="121" t="s">
        <v>88</v>
      </c>
      <c r="AT160" s="128" t="s">
        <v>77</v>
      </c>
      <c r="AU160" s="128" t="s">
        <v>86</v>
      </c>
      <c r="AY160" s="121" t="s">
        <v>143</v>
      </c>
      <c r="BK160" s="129">
        <f>SUM(BK161:BK164)</f>
        <v>0</v>
      </c>
    </row>
    <row r="161" spans="2:65" s="1" customFormat="1" ht="16.5" customHeight="1">
      <c r="B161" s="132"/>
      <c r="C161" s="133" t="s">
        <v>259</v>
      </c>
      <c r="D161" s="133" t="s">
        <v>145</v>
      </c>
      <c r="E161" s="134" t="s">
        <v>265</v>
      </c>
      <c r="F161" s="135" t="s">
        <v>266</v>
      </c>
      <c r="G161" s="136" t="s">
        <v>148</v>
      </c>
      <c r="H161" s="137">
        <v>52.6</v>
      </c>
      <c r="I161" s="138"/>
      <c r="J161" s="139">
        <f>ROUND(I161*H161,2)</f>
        <v>0</v>
      </c>
      <c r="K161" s="135" t="s">
        <v>149</v>
      </c>
      <c r="L161" s="33"/>
      <c r="M161" s="140" t="s">
        <v>3</v>
      </c>
      <c r="N161" s="141" t="s">
        <v>49</v>
      </c>
      <c r="P161" s="142">
        <f>O161*H161</f>
        <v>0</v>
      </c>
      <c r="Q161" s="142">
        <v>0</v>
      </c>
      <c r="R161" s="142">
        <f>Q161*H161</f>
        <v>0</v>
      </c>
      <c r="S161" s="142">
        <v>8.3169999999999994E-2</v>
      </c>
      <c r="T161" s="143">
        <f>S161*H161</f>
        <v>4.3747419999999995</v>
      </c>
      <c r="AR161" s="144" t="s">
        <v>259</v>
      </c>
      <c r="AT161" s="144" t="s">
        <v>145</v>
      </c>
      <c r="AU161" s="144" t="s">
        <v>88</v>
      </c>
      <c r="AY161" s="18" t="s">
        <v>143</v>
      </c>
      <c r="BE161" s="145">
        <f>IF(N161="základní",J161,0)</f>
        <v>0</v>
      </c>
      <c r="BF161" s="145">
        <f>IF(N161="snížená",J161,0)</f>
        <v>0</v>
      </c>
      <c r="BG161" s="145">
        <f>IF(N161="zákl. přenesená",J161,0)</f>
        <v>0</v>
      </c>
      <c r="BH161" s="145">
        <f>IF(N161="sníž. přenesená",J161,0)</f>
        <v>0</v>
      </c>
      <c r="BI161" s="145">
        <f>IF(N161="nulová",J161,0)</f>
        <v>0</v>
      </c>
      <c r="BJ161" s="18" t="s">
        <v>86</v>
      </c>
      <c r="BK161" s="145">
        <f>ROUND(I161*H161,2)</f>
        <v>0</v>
      </c>
      <c r="BL161" s="18" t="s">
        <v>259</v>
      </c>
      <c r="BM161" s="144" t="s">
        <v>267</v>
      </c>
    </row>
    <row r="162" spans="2:65" s="1" customFormat="1" ht="11.25">
      <c r="B162" s="33"/>
      <c r="D162" s="146" t="s">
        <v>152</v>
      </c>
      <c r="F162" s="147" t="s">
        <v>266</v>
      </c>
      <c r="I162" s="148"/>
      <c r="L162" s="33"/>
      <c r="M162" s="149"/>
      <c r="T162" s="54"/>
      <c r="AT162" s="18" t="s">
        <v>152</v>
      </c>
      <c r="AU162" s="18" t="s">
        <v>88</v>
      </c>
    </row>
    <row r="163" spans="2:65" s="1" customFormat="1" ht="11.25">
      <c r="B163" s="33"/>
      <c r="D163" s="150" t="s">
        <v>154</v>
      </c>
      <c r="F163" s="151" t="s">
        <v>268</v>
      </c>
      <c r="I163" s="148"/>
      <c r="L163" s="33"/>
      <c r="M163" s="149"/>
      <c r="T163" s="54"/>
      <c r="AT163" s="18" t="s">
        <v>154</v>
      </c>
      <c r="AU163" s="18" t="s">
        <v>88</v>
      </c>
    </row>
    <row r="164" spans="2:65" s="12" customFormat="1" ht="11.25">
      <c r="B164" s="152"/>
      <c r="D164" s="146" t="s">
        <v>156</v>
      </c>
      <c r="E164" s="153" t="s">
        <v>3</v>
      </c>
      <c r="F164" s="154" t="s">
        <v>269</v>
      </c>
      <c r="H164" s="155">
        <v>52.6</v>
      </c>
      <c r="I164" s="156"/>
      <c r="L164" s="152"/>
      <c r="M164" s="172"/>
      <c r="N164" s="173"/>
      <c r="O164" s="173"/>
      <c r="P164" s="173"/>
      <c r="Q164" s="173"/>
      <c r="R164" s="173"/>
      <c r="S164" s="173"/>
      <c r="T164" s="174"/>
      <c r="AT164" s="153" t="s">
        <v>156</v>
      </c>
      <c r="AU164" s="153" t="s">
        <v>88</v>
      </c>
      <c r="AV164" s="12" t="s">
        <v>88</v>
      </c>
      <c r="AW164" s="12" t="s">
        <v>37</v>
      </c>
      <c r="AX164" s="12" t="s">
        <v>86</v>
      </c>
      <c r="AY164" s="153" t="s">
        <v>143</v>
      </c>
    </row>
    <row r="165" spans="2:65" s="1" customFormat="1" ht="6.95" customHeight="1">
      <c r="B165" s="42"/>
      <c r="C165" s="43"/>
      <c r="D165" s="43"/>
      <c r="E165" s="43"/>
      <c r="F165" s="43"/>
      <c r="G165" s="43"/>
      <c r="H165" s="43"/>
      <c r="I165" s="43"/>
      <c r="J165" s="43"/>
      <c r="K165" s="43"/>
      <c r="L165" s="33"/>
    </row>
  </sheetData>
  <autoFilter ref="C86:K164" xr:uid="{00000000-0009-0000-0000-000001000000}"/>
  <mergeCells count="9">
    <mergeCell ref="E50:H50"/>
    <mergeCell ref="E77:H77"/>
    <mergeCell ref="E79:H79"/>
    <mergeCell ref="L2:V2"/>
    <mergeCell ref="E7:H7"/>
    <mergeCell ref="E9:H9"/>
    <mergeCell ref="E18:H18"/>
    <mergeCell ref="E27:H27"/>
    <mergeCell ref="E48:H48"/>
  </mergeCells>
  <hyperlinks>
    <hyperlink ref="F92" r:id="rId1" xr:uid="{00000000-0004-0000-0100-000000000000}"/>
    <hyperlink ref="F96" r:id="rId2" xr:uid="{00000000-0004-0000-0100-000001000000}"/>
    <hyperlink ref="F101" r:id="rId3" xr:uid="{00000000-0004-0000-0100-000002000000}"/>
    <hyperlink ref="F109" r:id="rId4" xr:uid="{00000000-0004-0000-0100-000003000000}"/>
    <hyperlink ref="F113" r:id="rId5" xr:uid="{00000000-0004-0000-0100-000004000000}"/>
    <hyperlink ref="F118" r:id="rId6" xr:uid="{00000000-0004-0000-0100-000005000000}"/>
    <hyperlink ref="F122" r:id="rId7" xr:uid="{00000000-0004-0000-0100-000006000000}"/>
    <hyperlink ref="F126" r:id="rId8" xr:uid="{00000000-0004-0000-0100-000007000000}"/>
    <hyperlink ref="F134" r:id="rId9" xr:uid="{00000000-0004-0000-0100-000008000000}"/>
    <hyperlink ref="F139" r:id="rId10" xr:uid="{00000000-0004-0000-0100-000009000000}"/>
    <hyperlink ref="F144" r:id="rId11" xr:uid="{00000000-0004-0000-0100-00000A000000}"/>
    <hyperlink ref="F147" r:id="rId12" xr:uid="{00000000-0004-0000-0100-00000B000000}"/>
    <hyperlink ref="F150" r:id="rId13" xr:uid="{00000000-0004-0000-0100-00000C000000}"/>
    <hyperlink ref="F153" r:id="rId14" xr:uid="{00000000-0004-0000-0100-00000D000000}"/>
    <hyperlink ref="F163" r:id="rId15" xr:uid="{00000000-0004-0000-0100-00000E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340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23" t="s">
        <v>6</v>
      </c>
      <c r="M2" s="308"/>
      <c r="N2" s="308"/>
      <c r="O2" s="308"/>
      <c r="P2" s="308"/>
      <c r="Q2" s="308"/>
      <c r="R2" s="308"/>
      <c r="S2" s="308"/>
      <c r="T2" s="308"/>
      <c r="U2" s="308"/>
      <c r="V2" s="308"/>
      <c r="AT2" s="18" t="s">
        <v>95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88</v>
      </c>
    </row>
    <row r="4" spans="2:46" ht="24.95" customHeight="1">
      <c r="B4" s="21"/>
      <c r="D4" s="22" t="s">
        <v>113</v>
      </c>
      <c r="L4" s="21"/>
      <c r="M4" s="91" t="s">
        <v>11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17</v>
      </c>
      <c r="L6" s="21"/>
    </row>
    <row r="7" spans="2:46" ht="16.5" customHeight="1">
      <c r="B7" s="21"/>
      <c r="E7" s="324" t="str">
        <f>'Rekapitulace stavby'!K6</f>
        <v>BENÁTKY NAD JIZEROU ČOV – KALOVÉ HOSPODÁŘSTVÍ</v>
      </c>
      <c r="F7" s="325"/>
      <c r="G7" s="325"/>
      <c r="H7" s="325"/>
      <c r="L7" s="21"/>
    </row>
    <row r="8" spans="2:46" ht="12" customHeight="1">
      <c r="B8" s="21"/>
      <c r="D8" s="28" t="s">
        <v>114</v>
      </c>
      <c r="L8" s="21"/>
    </row>
    <row r="9" spans="2:46" s="1" customFormat="1" ht="16.5" customHeight="1">
      <c r="B9" s="33"/>
      <c r="E9" s="324" t="s">
        <v>270</v>
      </c>
      <c r="F9" s="326"/>
      <c r="G9" s="326"/>
      <c r="H9" s="326"/>
      <c r="L9" s="33"/>
    </row>
    <row r="10" spans="2:46" s="1" customFormat="1" ht="12" customHeight="1">
      <c r="B10" s="33"/>
      <c r="D10" s="28" t="s">
        <v>271</v>
      </c>
      <c r="L10" s="33"/>
    </row>
    <row r="11" spans="2:46" s="1" customFormat="1" ht="16.5" customHeight="1">
      <c r="B11" s="33"/>
      <c r="E11" s="282" t="s">
        <v>272</v>
      </c>
      <c r="F11" s="326"/>
      <c r="G11" s="326"/>
      <c r="H11" s="326"/>
      <c r="L11" s="33"/>
    </row>
    <row r="12" spans="2:46" s="1" customFormat="1" ht="11.25">
      <c r="B12" s="33"/>
      <c r="L12" s="33"/>
    </row>
    <row r="13" spans="2:46" s="1" customFormat="1" ht="12" customHeight="1">
      <c r="B13" s="33"/>
      <c r="D13" s="28" t="s">
        <v>19</v>
      </c>
      <c r="F13" s="26" t="s">
        <v>3</v>
      </c>
      <c r="I13" s="28" t="s">
        <v>20</v>
      </c>
      <c r="J13" s="26" t="s">
        <v>3</v>
      </c>
      <c r="L13" s="33"/>
    </row>
    <row r="14" spans="2:46" s="1" customFormat="1" ht="12" customHeight="1">
      <c r="B14" s="33"/>
      <c r="D14" s="28" t="s">
        <v>21</v>
      </c>
      <c r="F14" s="26" t="s">
        <v>22</v>
      </c>
      <c r="I14" s="28" t="s">
        <v>23</v>
      </c>
      <c r="J14" s="50" t="str">
        <f>'Rekapitulace stavby'!AN8</f>
        <v>4. 12. 2025</v>
      </c>
      <c r="L14" s="33"/>
    </row>
    <row r="15" spans="2:46" s="1" customFormat="1" ht="10.9" customHeight="1">
      <c r="B15" s="33"/>
      <c r="L15" s="33"/>
    </row>
    <row r="16" spans="2:46" s="1" customFormat="1" ht="12" customHeight="1">
      <c r="B16" s="33"/>
      <c r="D16" s="28" t="s">
        <v>25</v>
      </c>
      <c r="I16" s="28" t="s">
        <v>26</v>
      </c>
      <c r="J16" s="26" t="s">
        <v>27</v>
      </c>
      <c r="L16" s="33"/>
    </row>
    <row r="17" spans="2:12" s="1" customFormat="1" ht="18" customHeight="1">
      <c r="B17" s="33"/>
      <c r="E17" s="26" t="s">
        <v>28</v>
      </c>
      <c r="I17" s="28" t="s">
        <v>29</v>
      </c>
      <c r="J17" s="26" t="s">
        <v>30</v>
      </c>
      <c r="L17" s="33"/>
    </row>
    <row r="18" spans="2:12" s="1" customFormat="1" ht="6.95" customHeight="1">
      <c r="B18" s="33"/>
      <c r="L18" s="33"/>
    </row>
    <row r="19" spans="2:12" s="1" customFormat="1" ht="12" customHeight="1">
      <c r="B19" s="33"/>
      <c r="D19" s="28" t="s">
        <v>31</v>
      </c>
      <c r="I19" s="28" t="s">
        <v>26</v>
      </c>
      <c r="J19" s="29" t="str">
        <f>'Rekapitulace stavby'!AN13</f>
        <v>Vyplň údaj</v>
      </c>
      <c r="L19" s="33"/>
    </row>
    <row r="20" spans="2:12" s="1" customFormat="1" ht="18" customHeight="1">
      <c r="B20" s="33"/>
      <c r="E20" s="327" t="str">
        <f>'Rekapitulace stavby'!E14</f>
        <v>Vyplň údaj</v>
      </c>
      <c r="F20" s="307"/>
      <c r="G20" s="307"/>
      <c r="H20" s="307"/>
      <c r="I20" s="28" t="s">
        <v>29</v>
      </c>
      <c r="J20" s="29" t="str">
        <f>'Rekapitulace stavby'!AN14</f>
        <v>Vyplň údaj</v>
      </c>
      <c r="L20" s="33"/>
    </row>
    <row r="21" spans="2:12" s="1" customFormat="1" ht="6.95" customHeight="1">
      <c r="B21" s="33"/>
      <c r="L21" s="33"/>
    </row>
    <row r="22" spans="2:12" s="1" customFormat="1" ht="12" customHeight="1">
      <c r="B22" s="33"/>
      <c r="D22" s="28" t="s">
        <v>33</v>
      </c>
      <c r="I22" s="28" t="s">
        <v>26</v>
      </c>
      <c r="J22" s="26" t="s">
        <v>34</v>
      </c>
      <c r="L22" s="33"/>
    </row>
    <row r="23" spans="2:12" s="1" customFormat="1" ht="18" customHeight="1">
      <c r="B23" s="33"/>
      <c r="E23" s="26" t="s">
        <v>35</v>
      </c>
      <c r="I23" s="28" t="s">
        <v>29</v>
      </c>
      <c r="J23" s="26" t="s">
        <v>36</v>
      </c>
      <c r="L23" s="33"/>
    </row>
    <row r="24" spans="2:12" s="1" customFormat="1" ht="6.95" customHeight="1">
      <c r="B24" s="33"/>
      <c r="L24" s="33"/>
    </row>
    <row r="25" spans="2:12" s="1" customFormat="1" ht="12" customHeight="1">
      <c r="B25" s="33"/>
      <c r="D25" s="28" t="s">
        <v>38</v>
      </c>
      <c r="I25" s="28" t="s">
        <v>26</v>
      </c>
      <c r="J25" s="26" t="s">
        <v>39</v>
      </c>
      <c r="L25" s="33"/>
    </row>
    <row r="26" spans="2:12" s="1" customFormat="1" ht="18" customHeight="1">
      <c r="B26" s="33"/>
      <c r="E26" s="26" t="s">
        <v>40</v>
      </c>
      <c r="I26" s="28" t="s">
        <v>29</v>
      </c>
      <c r="J26" s="26" t="s">
        <v>41</v>
      </c>
      <c r="L26" s="33"/>
    </row>
    <row r="27" spans="2:12" s="1" customFormat="1" ht="6.95" customHeight="1">
      <c r="B27" s="33"/>
      <c r="L27" s="33"/>
    </row>
    <row r="28" spans="2:12" s="1" customFormat="1" ht="12" customHeight="1">
      <c r="B28" s="33"/>
      <c r="D28" s="28" t="s">
        <v>42</v>
      </c>
      <c r="L28" s="33"/>
    </row>
    <row r="29" spans="2:12" s="7" customFormat="1" ht="16.5" customHeight="1">
      <c r="B29" s="92"/>
      <c r="E29" s="312" t="s">
        <v>3</v>
      </c>
      <c r="F29" s="312"/>
      <c r="G29" s="312"/>
      <c r="H29" s="312"/>
      <c r="L29" s="92"/>
    </row>
    <row r="30" spans="2:12" s="1" customFormat="1" ht="6.95" customHeight="1">
      <c r="B30" s="33"/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>
      <c r="B32" s="33"/>
      <c r="D32" s="93" t="s">
        <v>44</v>
      </c>
      <c r="J32" s="64">
        <f>ROUND(J102, 2)</f>
        <v>0</v>
      </c>
      <c r="L32" s="33"/>
    </row>
    <row r="33" spans="2:12" s="1" customFormat="1" ht="6.95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5" customHeight="1">
      <c r="B34" s="33"/>
      <c r="F34" s="36" t="s">
        <v>46</v>
      </c>
      <c r="I34" s="36" t="s">
        <v>45</v>
      </c>
      <c r="J34" s="36" t="s">
        <v>47</v>
      </c>
      <c r="L34" s="33"/>
    </row>
    <row r="35" spans="2:12" s="1" customFormat="1" ht="14.45" customHeight="1">
      <c r="B35" s="33"/>
      <c r="D35" s="53" t="s">
        <v>48</v>
      </c>
      <c r="E35" s="28" t="s">
        <v>49</v>
      </c>
      <c r="F35" s="84">
        <f>ROUND((SUM(BE102:BE339)),  2)</f>
        <v>0</v>
      </c>
      <c r="I35" s="94">
        <v>0.21</v>
      </c>
      <c r="J35" s="84">
        <f>ROUND(((SUM(BE102:BE339))*I35),  2)</f>
        <v>0</v>
      </c>
      <c r="L35" s="33"/>
    </row>
    <row r="36" spans="2:12" s="1" customFormat="1" ht="14.45" customHeight="1">
      <c r="B36" s="33"/>
      <c r="E36" s="28" t="s">
        <v>50</v>
      </c>
      <c r="F36" s="84">
        <f>ROUND((SUM(BF102:BF339)),  2)</f>
        <v>0</v>
      </c>
      <c r="I36" s="94">
        <v>0.12</v>
      </c>
      <c r="J36" s="84">
        <f>ROUND(((SUM(BF102:BF339))*I36),  2)</f>
        <v>0</v>
      </c>
      <c r="L36" s="33"/>
    </row>
    <row r="37" spans="2:12" s="1" customFormat="1" ht="14.45" hidden="1" customHeight="1">
      <c r="B37" s="33"/>
      <c r="E37" s="28" t="s">
        <v>51</v>
      </c>
      <c r="F37" s="84">
        <f>ROUND((SUM(BG102:BG339)),  2)</f>
        <v>0</v>
      </c>
      <c r="I37" s="94">
        <v>0.21</v>
      </c>
      <c r="J37" s="84">
        <f>0</f>
        <v>0</v>
      </c>
      <c r="L37" s="33"/>
    </row>
    <row r="38" spans="2:12" s="1" customFormat="1" ht="14.45" hidden="1" customHeight="1">
      <c r="B38" s="33"/>
      <c r="E38" s="28" t="s">
        <v>52</v>
      </c>
      <c r="F38" s="84">
        <f>ROUND((SUM(BH102:BH339)),  2)</f>
        <v>0</v>
      </c>
      <c r="I38" s="94">
        <v>0.12</v>
      </c>
      <c r="J38" s="84">
        <f>0</f>
        <v>0</v>
      </c>
      <c r="L38" s="33"/>
    </row>
    <row r="39" spans="2:12" s="1" customFormat="1" ht="14.45" hidden="1" customHeight="1">
      <c r="B39" s="33"/>
      <c r="E39" s="28" t="s">
        <v>53</v>
      </c>
      <c r="F39" s="84">
        <f>ROUND((SUM(BI102:BI339)),  2)</f>
        <v>0</v>
      </c>
      <c r="I39" s="94">
        <v>0</v>
      </c>
      <c r="J39" s="84">
        <f>0</f>
        <v>0</v>
      </c>
      <c r="L39" s="33"/>
    </row>
    <row r="40" spans="2:12" s="1" customFormat="1" ht="6.95" customHeight="1">
      <c r="B40" s="33"/>
      <c r="L40" s="33"/>
    </row>
    <row r="41" spans="2:12" s="1" customFormat="1" ht="25.35" customHeight="1">
      <c r="B41" s="33"/>
      <c r="C41" s="95"/>
      <c r="D41" s="96" t="s">
        <v>54</v>
      </c>
      <c r="E41" s="55"/>
      <c r="F41" s="55"/>
      <c r="G41" s="97" t="s">
        <v>55</v>
      </c>
      <c r="H41" s="98" t="s">
        <v>56</v>
      </c>
      <c r="I41" s="55"/>
      <c r="J41" s="99">
        <f>SUM(J32:J39)</f>
        <v>0</v>
      </c>
      <c r="K41" s="100"/>
      <c r="L41" s="33"/>
    </row>
    <row r="42" spans="2:12" s="1" customFormat="1" ht="14.45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5" customHeight="1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5" customHeight="1">
      <c r="B47" s="33"/>
      <c r="C47" s="22" t="s">
        <v>116</v>
      </c>
      <c r="L47" s="33"/>
    </row>
    <row r="48" spans="2:12" s="1" customFormat="1" ht="6.95" customHeight="1">
      <c r="B48" s="33"/>
      <c r="L48" s="33"/>
    </row>
    <row r="49" spans="2:47" s="1" customFormat="1" ht="12" customHeight="1">
      <c r="B49" s="33"/>
      <c r="C49" s="28" t="s">
        <v>17</v>
      </c>
      <c r="L49" s="33"/>
    </row>
    <row r="50" spans="2:47" s="1" customFormat="1" ht="16.5" customHeight="1">
      <c r="B50" s="33"/>
      <c r="E50" s="324" t="str">
        <f>E7</f>
        <v>BENÁTKY NAD JIZEROU ČOV – KALOVÉ HOSPODÁŘSTVÍ</v>
      </c>
      <c r="F50" s="325"/>
      <c r="G50" s="325"/>
      <c r="H50" s="325"/>
      <c r="L50" s="33"/>
    </row>
    <row r="51" spans="2:47" ht="12" customHeight="1">
      <c r="B51" s="21"/>
      <c r="C51" s="28" t="s">
        <v>114</v>
      </c>
      <c r="L51" s="21"/>
    </row>
    <row r="52" spans="2:47" s="1" customFormat="1" ht="16.5" customHeight="1">
      <c r="B52" s="33"/>
      <c r="E52" s="324" t="s">
        <v>270</v>
      </c>
      <c r="F52" s="326"/>
      <c r="G52" s="326"/>
      <c r="H52" s="326"/>
      <c r="L52" s="33"/>
    </row>
    <row r="53" spans="2:47" s="1" customFormat="1" ht="12" customHeight="1">
      <c r="B53" s="33"/>
      <c r="C53" s="28" t="s">
        <v>271</v>
      </c>
      <c r="L53" s="33"/>
    </row>
    <row r="54" spans="2:47" s="1" customFormat="1" ht="16.5" customHeight="1">
      <c r="B54" s="33"/>
      <c r="E54" s="282" t="str">
        <f>E11</f>
        <v>SO 02-1 - Stavební úpravy stávající haly</v>
      </c>
      <c r="F54" s="326"/>
      <c r="G54" s="326"/>
      <c r="H54" s="326"/>
      <c r="L54" s="33"/>
    </row>
    <row r="55" spans="2:47" s="1" customFormat="1" ht="6.95" customHeight="1">
      <c r="B55" s="33"/>
      <c r="L55" s="33"/>
    </row>
    <row r="56" spans="2:47" s="1" customFormat="1" ht="12" customHeight="1">
      <c r="B56" s="33"/>
      <c r="C56" s="28" t="s">
        <v>21</v>
      </c>
      <c r="F56" s="26" t="str">
        <f>F14</f>
        <v>Benátky nad Jizerou</v>
      </c>
      <c r="I56" s="28" t="s">
        <v>23</v>
      </c>
      <c r="J56" s="50" t="str">
        <f>IF(J14="","",J14)</f>
        <v>4. 12. 2025</v>
      </c>
      <c r="L56" s="33"/>
    </row>
    <row r="57" spans="2:47" s="1" customFormat="1" ht="6.95" customHeight="1">
      <c r="B57" s="33"/>
      <c r="L57" s="33"/>
    </row>
    <row r="58" spans="2:47" s="1" customFormat="1" ht="40.15" customHeight="1">
      <c r="B58" s="33"/>
      <c r="C58" s="28" t="s">
        <v>25</v>
      </c>
      <c r="F58" s="26" t="str">
        <f>E17</f>
        <v>VaK Mladá Boleslav,a.s.,Čechova 1151,293 01</v>
      </c>
      <c r="I58" s="28" t="s">
        <v>33</v>
      </c>
      <c r="J58" s="31" t="str">
        <f>E23</f>
        <v>Ing.Jan Šinták-I.P.R.E,Kolová 2 362 14 Kolová</v>
      </c>
      <c r="L58" s="33"/>
    </row>
    <row r="59" spans="2:47" s="1" customFormat="1" ht="25.7" customHeight="1">
      <c r="B59" s="33"/>
      <c r="C59" s="28" t="s">
        <v>31</v>
      </c>
      <c r="F59" s="26" t="str">
        <f>IF(E20="","",E20)</f>
        <v>Vyplň údaj</v>
      </c>
      <c r="I59" s="28" t="s">
        <v>38</v>
      </c>
      <c r="J59" s="31" t="str">
        <f>E26</f>
        <v>Ing.Jana Handšuhová Smutná</v>
      </c>
      <c r="L59" s="33"/>
    </row>
    <row r="60" spans="2:47" s="1" customFormat="1" ht="10.35" customHeight="1">
      <c r="B60" s="33"/>
      <c r="L60" s="33"/>
    </row>
    <row r="61" spans="2:47" s="1" customFormat="1" ht="29.25" customHeight="1">
      <c r="B61" s="33"/>
      <c r="C61" s="101" t="s">
        <v>117</v>
      </c>
      <c r="D61" s="95"/>
      <c r="E61" s="95"/>
      <c r="F61" s="95"/>
      <c r="G61" s="95"/>
      <c r="H61" s="95"/>
      <c r="I61" s="95"/>
      <c r="J61" s="102" t="s">
        <v>118</v>
      </c>
      <c r="K61" s="95"/>
      <c r="L61" s="33"/>
    </row>
    <row r="62" spans="2:47" s="1" customFormat="1" ht="10.35" customHeight="1">
      <c r="B62" s="33"/>
      <c r="L62" s="33"/>
    </row>
    <row r="63" spans="2:47" s="1" customFormat="1" ht="22.9" customHeight="1">
      <c r="B63" s="33"/>
      <c r="C63" s="103" t="s">
        <v>76</v>
      </c>
      <c r="J63" s="64">
        <f>J102</f>
        <v>0</v>
      </c>
      <c r="L63" s="33"/>
      <c r="AU63" s="18" t="s">
        <v>119</v>
      </c>
    </row>
    <row r="64" spans="2:47" s="8" customFormat="1" ht="24.95" customHeight="1">
      <c r="B64" s="104"/>
      <c r="D64" s="105" t="s">
        <v>120</v>
      </c>
      <c r="E64" s="106"/>
      <c r="F64" s="106"/>
      <c r="G64" s="106"/>
      <c r="H64" s="106"/>
      <c r="I64" s="106"/>
      <c r="J64" s="107">
        <f>J103</f>
        <v>0</v>
      </c>
      <c r="L64" s="104"/>
    </row>
    <row r="65" spans="2:12" s="9" customFormat="1" ht="19.899999999999999" customHeight="1">
      <c r="B65" s="108"/>
      <c r="D65" s="109" t="s">
        <v>273</v>
      </c>
      <c r="E65" s="110"/>
      <c r="F65" s="110"/>
      <c r="G65" s="110"/>
      <c r="H65" s="110"/>
      <c r="I65" s="110"/>
      <c r="J65" s="111">
        <f>J104</f>
        <v>0</v>
      </c>
      <c r="L65" s="108"/>
    </row>
    <row r="66" spans="2:12" s="9" customFormat="1" ht="19.899999999999999" customHeight="1">
      <c r="B66" s="108"/>
      <c r="D66" s="109" t="s">
        <v>274</v>
      </c>
      <c r="E66" s="110"/>
      <c r="F66" s="110"/>
      <c r="G66" s="110"/>
      <c r="H66" s="110"/>
      <c r="I66" s="110"/>
      <c r="J66" s="111">
        <f>J123</f>
        <v>0</v>
      </c>
      <c r="L66" s="108"/>
    </row>
    <row r="67" spans="2:12" s="9" customFormat="1" ht="19.899999999999999" customHeight="1">
      <c r="B67" s="108"/>
      <c r="D67" s="109" t="s">
        <v>275</v>
      </c>
      <c r="E67" s="110"/>
      <c r="F67" s="110"/>
      <c r="G67" s="110"/>
      <c r="H67" s="110"/>
      <c r="I67" s="110"/>
      <c r="J67" s="111">
        <f>J138</f>
        <v>0</v>
      </c>
      <c r="L67" s="108"/>
    </row>
    <row r="68" spans="2:12" s="9" customFormat="1" ht="19.899999999999999" customHeight="1">
      <c r="B68" s="108"/>
      <c r="D68" s="109" t="s">
        <v>276</v>
      </c>
      <c r="E68" s="110"/>
      <c r="F68" s="110"/>
      <c r="G68" s="110"/>
      <c r="H68" s="110"/>
      <c r="I68" s="110"/>
      <c r="J68" s="111">
        <f>J149</f>
        <v>0</v>
      </c>
      <c r="L68" s="108"/>
    </row>
    <row r="69" spans="2:12" s="9" customFormat="1" ht="19.899999999999999" customHeight="1">
      <c r="B69" s="108"/>
      <c r="D69" s="109" t="s">
        <v>277</v>
      </c>
      <c r="E69" s="110"/>
      <c r="F69" s="110"/>
      <c r="G69" s="110"/>
      <c r="H69" s="110"/>
      <c r="I69" s="110"/>
      <c r="J69" s="111">
        <f>J174</f>
        <v>0</v>
      </c>
      <c r="L69" s="108"/>
    </row>
    <row r="70" spans="2:12" s="9" customFormat="1" ht="19.899999999999999" customHeight="1">
      <c r="B70" s="108"/>
      <c r="D70" s="109" t="s">
        <v>122</v>
      </c>
      <c r="E70" s="110"/>
      <c r="F70" s="110"/>
      <c r="G70" s="110"/>
      <c r="H70" s="110"/>
      <c r="I70" s="110"/>
      <c r="J70" s="111">
        <f>J198</f>
        <v>0</v>
      </c>
      <c r="L70" s="108"/>
    </row>
    <row r="71" spans="2:12" s="9" customFormat="1" ht="19.899999999999999" customHeight="1">
      <c r="B71" s="108"/>
      <c r="D71" s="109" t="s">
        <v>123</v>
      </c>
      <c r="E71" s="110"/>
      <c r="F71" s="110"/>
      <c r="G71" s="110"/>
      <c r="H71" s="110"/>
      <c r="I71" s="110"/>
      <c r="J71" s="111">
        <f>J242</f>
        <v>0</v>
      </c>
      <c r="L71" s="108"/>
    </row>
    <row r="72" spans="2:12" s="9" customFormat="1" ht="19.899999999999999" customHeight="1">
      <c r="B72" s="108"/>
      <c r="D72" s="109" t="s">
        <v>278</v>
      </c>
      <c r="E72" s="110"/>
      <c r="F72" s="110"/>
      <c r="G72" s="110"/>
      <c r="H72" s="110"/>
      <c r="I72" s="110"/>
      <c r="J72" s="111">
        <f>J250</f>
        <v>0</v>
      </c>
      <c r="L72" s="108"/>
    </row>
    <row r="73" spans="2:12" s="8" customFormat="1" ht="24.95" customHeight="1">
      <c r="B73" s="104"/>
      <c r="D73" s="105" t="s">
        <v>125</v>
      </c>
      <c r="E73" s="106"/>
      <c r="F73" s="106"/>
      <c r="G73" s="106"/>
      <c r="H73" s="106"/>
      <c r="I73" s="106"/>
      <c r="J73" s="107">
        <f>J254</f>
        <v>0</v>
      </c>
      <c r="L73" s="104"/>
    </row>
    <row r="74" spans="2:12" s="9" customFormat="1" ht="19.899999999999999" customHeight="1">
      <c r="B74" s="108"/>
      <c r="D74" s="109" t="s">
        <v>279</v>
      </c>
      <c r="E74" s="110"/>
      <c r="F74" s="110"/>
      <c r="G74" s="110"/>
      <c r="H74" s="110"/>
      <c r="I74" s="110"/>
      <c r="J74" s="111">
        <f>J255</f>
        <v>0</v>
      </c>
      <c r="L74" s="108"/>
    </row>
    <row r="75" spans="2:12" s="9" customFormat="1" ht="19.899999999999999" customHeight="1">
      <c r="B75" s="108"/>
      <c r="D75" s="109" t="s">
        <v>126</v>
      </c>
      <c r="E75" s="110"/>
      <c r="F75" s="110"/>
      <c r="G75" s="110"/>
      <c r="H75" s="110"/>
      <c r="I75" s="110"/>
      <c r="J75" s="111">
        <f>J266</f>
        <v>0</v>
      </c>
      <c r="L75" s="108"/>
    </row>
    <row r="76" spans="2:12" s="9" customFormat="1" ht="19.899999999999999" customHeight="1">
      <c r="B76" s="108"/>
      <c r="D76" s="109" t="s">
        <v>127</v>
      </c>
      <c r="E76" s="110"/>
      <c r="F76" s="110"/>
      <c r="G76" s="110"/>
      <c r="H76" s="110"/>
      <c r="I76" s="110"/>
      <c r="J76" s="111">
        <f>J272</f>
        <v>0</v>
      </c>
      <c r="L76" s="108"/>
    </row>
    <row r="77" spans="2:12" s="9" customFormat="1" ht="19.899999999999999" customHeight="1">
      <c r="B77" s="108"/>
      <c r="D77" s="109" t="s">
        <v>280</v>
      </c>
      <c r="E77" s="110"/>
      <c r="F77" s="110"/>
      <c r="G77" s="110"/>
      <c r="H77" s="110"/>
      <c r="I77" s="110"/>
      <c r="J77" s="111">
        <f>J302</f>
        <v>0</v>
      </c>
      <c r="L77" s="108"/>
    </row>
    <row r="78" spans="2:12" s="9" customFormat="1" ht="19.899999999999999" customHeight="1">
      <c r="B78" s="108"/>
      <c r="D78" s="109" t="s">
        <v>281</v>
      </c>
      <c r="E78" s="110"/>
      <c r="F78" s="110"/>
      <c r="G78" s="110"/>
      <c r="H78" s="110"/>
      <c r="I78" s="110"/>
      <c r="J78" s="111">
        <f>J322</f>
        <v>0</v>
      </c>
      <c r="L78" s="108"/>
    </row>
    <row r="79" spans="2:12" s="8" customFormat="1" ht="24.95" customHeight="1">
      <c r="B79" s="104"/>
      <c r="D79" s="105" t="s">
        <v>282</v>
      </c>
      <c r="E79" s="106"/>
      <c r="F79" s="106"/>
      <c r="G79" s="106"/>
      <c r="H79" s="106"/>
      <c r="I79" s="106"/>
      <c r="J79" s="107">
        <f>J332</f>
        <v>0</v>
      </c>
      <c r="L79" s="104"/>
    </row>
    <row r="80" spans="2:12" s="9" customFormat="1" ht="19.899999999999999" customHeight="1">
      <c r="B80" s="108"/>
      <c r="D80" s="109" t="s">
        <v>283</v>
      </c>
      <c r="E80" s="110"/>
      <c r="F80" s="110"/>
      <c r="G80" s="110"/>
      <c r="H80" s="110"/>
      <c r="I80" s="110"/>
      <c r="J80" s="111">
        <f>J333</f>
        <v>0</v>
      </c>
      <c r="L80" s="108"/>
    </row>
    <row r="81" spans="2:12" s="1" customFormat="1" ht="21.75" customHeight="1">
      <c r="B81" s="33"/>
      <c r="L81" s="33"/>
    </row>
    <row r="82" spans="2:12" s="1" customFormat="1" ht="6.95" customHeight="1"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33"/>
    </row>
    <row r="86" spans="2:12" s="1" customFormat="1" ht="6.95" customHeight="1">
      <c r="B86" s="44"/>
      <c r="C86" s="45"/>
      <c r="D86" s="45"/>
      <c r="E86" s="45"/>
      <c r="F86" s="45"/>
      <c r="G86" s="45"/>
      <c r="H86" s="45"/>
      <c r="I86" s="45"/>
      <c r="J86" s="45"/>
      <c r="K86" s="45"/>
      <c r="L86" s="33"/>
    </row>
    <row r="87" spans="2:12" s="1" customFormat="1" ht="24.95" customHeight="1">
      <c r="B87" s="33"/>
      <c r="C87" s="22" t="s">
        <v>128</v>
      </c>
      <c r="L87" s="33"/>
    </row>
    <row r="88" spans="2:12" s="1" customFormat="1" ht="6.95" customHeight="1">
      <c r="B88" s="33"/>
      <c r="L88" s="33"/>
    </row>
    <row r="89" spans="2:12" s="1" customFormat="1" ht="12" customHeight="1">
      <c r="B89" s="33"/>
      <c r="C89" s="28" t="s">
        <v>17</v>
      </c>
      <c r="L89" s="33"/>
    </row>
    <row r="90" spans="2:12" s="1" customFormat="1" ht="16.5" customHeight="1">
      <c r="B90" s="33"/>
      <c r="E90" s="324" t="str">
        <f>E7</f>
        <v>BENÁTKY NAD JIZEROU ČOV – KALOVÉ HOSPODÁŘSTVÍ</v>
      </c>
      <c r="F90" s="325"/>
      <c r="G90" s="325"/>
      <c r="H90" s="325"/>
      <c r="L90" s="33"/>
    </row>
    <row r="91" spans="2:12" ht="12" customHeight="1">
      <c r="B91" s="21"/>
      <c r="C91" s="28" t="s">
        <v>114</v>
      </c>
      <c r="L91" s="21"/>
    </row>
    <row r="92" spans="2:12" s="1" customFormat="1" ht="16.5" customHeight="1">
      <c r="B92" s="33"/>
      <c r="E92" s="324" t="s">
        <v>270</v>
      </c>
      <c r="F92" s="326"/>
      <c r="G92" s="326"/>
      <c r="H92" s="326"/>
      <c r="L92" s="33"/>
    </row>
    <row r="93" spans="2:12" s="1" customFormat="1" ht="12" customHeight="1">
      <c r="B93" s="33"/>
      <c r="C93" s="28" t="s">
        <v>271</v>
      </c>
      <c r="L93" s="33"/>
    </row>
    <row r="94" spans="2:12" s="1" customFormat="1" ht="16.5" customHeight="1">
      <c r="B94" s="33"/>
      <c r="E94" s="282" t="str">
        <f>E11</f>
        <v>SO 02-1 - Stavební úpravy stávající haly</v>
      </c>
      <c r="F94" s="326"/>
      <c r="G94" s="326"/>
      <c r="H94" s="326"/>
      <c r="L94" s="33"/>
    </row>
    <row r="95" spans="2:12" s="1" customFormat="1" ht="6.95" customHeight="1">
      <c r="B95" s="33"/>
      <c r="L95" s="33"/>
    </row>
    <row r="96" spans="2:12" s="1" customFormat="1" ht="12" customHeight="1">
      <c r="B96" s="33"/>
      <c r="C96" s="28" t="s">
        <v>21</v>
      </c>
      <c r="F96" s="26" t="str">
        <f>F14</f>
        <v>Benátky nad Jizerou</v>
      </c>
      <c r="I96" s="28" t="s">
        <v>23</v>
      </c>
      <c r="J96" s="50" t="str">
        <f>IF(J14="","",J14)</f>
        <v>4. 12. 2025</v>
      </c>
      <c r="L96" s="33"/>
    </row>
    <row r="97" spans="2:65" s="1" customFormat="1" ht="6.95" customHeight="1">
      <c r="B97" s="33"/>
      <c r="L97" s="33"/>
    </row>
    <row r="98" spans="2:65" s="1" customFormat="1" ht="40.15" customHeight="1">
      <c r="B98" s="33"/>
      <c r="C98" s="28" t="s">
        <v>25</v>
      </c>
      <c r="F98" s="26" t="str">
        <f>E17</f>
        <v>VaK Mladá Boleslav,a.s.,Čechova 1151,293 01</v>
      </c>
      <c r="I98" s="28" t="s">
        <v>33</v>
      </c>
      <c r="J98" s="31" t="str">
        <f>E23</f>
        <v>Ing.Jan Šinták-I.P.R.E,Kolová 2 362 14 Kolová</v>
      </c>
      <c r="L98" s="33"/>
    </row>
    <row r="99" spans="2:65" s="1" customFormat="1" ht="25.7" customHeight="1">
      <c r="B99" s="33"/>
      <c r="C99" s="28" t="s">
        <v>31</v>
      </c>
      <c r="F99" s="26" t="str">
        <f>IF(E20="","",E20)</f>
        <v>Vyplň údaj</v>
      </c>
      <c r="I99" s="28" t="s">
        <v>38</v>
      </c>
      <c r="J99" s="31" t="str">
        <f>E26</f>
        <v>Ing.Jana Handšuhová Smutná</v>
      </c>
      <c r="L99" s="33"/>
    </row>
    <row r="100" spans="2:65" s="1" customFormat="1" ht="10.35" customHeight="1">
      <c r="B100" s="33"/>
      <c r="L100" s="33"/>
    </row>
    <row r="101" spans="2:65" s="10" customFormat="1" ht="29.25" customHeight="1">
      <c r="B101" s="112"/>
      <c r="C101" s="113" t="s">
        <v>129</v>
      </c>
      <c r="D101" s="114" t="s">
        <v>63</v>
      </c>
      <c r="E101" s="114" t="s">
        <v>59</v>
      </c>
      <c r="F101" s="114" t="s">
        <v>60</v>
      </c>
      <c r="G101" s="114" t="s">
        <v>130</v>
      </c>
      <c r="H101" s="114" t="s">
        <v>131</v>
      </c>
      <c r="I101" s="114" t="s">
        <v>132</v>
      </c>
      <c r="J101" s="114" t="s">
        <v>118</v>
      </c>
      <c r="K101" s="115" t="s">
        <v>133</v>
      </c>
      <c r="L101" s="112"/>
      <c r="M101" s="57" t="s">
        <v>3</v>
      </c>
      <c r="N101" s="58" t="s">
        <v>48</v>
      </c>
      <c r="O101" s="58" t="s">
        <v>134</v>
      </c>
      <c r="P101" s="58" t="s">
        <v>135</v>
      </c>
      <c r="Q101" s="58" t="s">
        <v>136</v>
      </c>
      <c r="R101" s="58" t="s">
        <v>137</v>
      </c>
      <c r="S101" s="58" t="s">
        <v>138</v>
      </c>
      <c r="T101" s="59" t="s">
        <v>139</v>
      </c>
    </row>
    <row r="102" spans="2:65" s="1" customFormat="1" ht="22.9" customHeight="1">
      <c r="B102" s="33"/>
      <c r="C102" s="62" t="s">
        <v>140</v>
      </c>
      <c r="J102" s="116">
        <f>BK102</f>
        <v>0</v>
      </c>
      <c r="L102" s="33"/>
      <c r="M102" s="60"/>
      <c r="N102" s="51"/>
      <c r="O102" s="51"/>
      <c r="P102" s="117">
        <f>P103+P254+P332</f>
        <v>0</v>
      </c>
      <c r="Q102" s="51"/>
      <c r="R102" s="117">
        <f>R103+R254+R332</f>
        <v>10.80082975</v>
      </c>
      <c r="S102" s="51"/>
      <c r="T102" s="118">
        <f>T103+T254+T332</f>
        <v>8.6500000000000014E-3</v>
      </c>
      <c r="AT102" s="18" t="s">
        <v>77</v>
      </c>
      <c r="AU102" s="18" t="s">
        <v>119</v>
      </c>
      <c r="BK102" s="119">
        <f>BK103+BK254+BK332</f>
        <v>0</v>
      </c>
    </row>
    <row r="103" spans="2:65" s="11" customFormat="1" ht="25.9" customHeight="1">
      <c r="B103" s="120"/>
      <c r="D103" s="121" t="s">
        <v>77</v>
      </c>
      <c r="E103" s="122" t="s">
        <v>141</v>
      </c>
      <c r="F103" s="122" t="s">
        <v>142</v>
      </c>
      <c r="I103" s="123"/>
      <c r="J103" s="124">
        <f>BK103</f>
        <v>0</v>
      </c>
      <c r="L103" s="120"/>
      <c r="M103" s="125"/>
      <c r="P103" s="126">
        <f>P104+P123+P138+P149+P174+P198+P242+P250</f>
        <v>0</v>
      </c>
      <c r="R103" s="126">
        <f>R104+R123+R138+R149+R174+R198+R242+R250</f>
        <v>7.7182917500000006</v>
      </c>
      <c r="T103" s="127">
        <f>T104+T123+T138+T149+T174+T198+T242+T250</f>
        <v>7.6500000000000005E-3</v>
      </c>
      <c r="AR103" s="121" t="s">
        <v>86</v>
      </c>
      <c r="AT103" s="128" t="s">
        <v>77</v>
      </c>
      <c r="AU103" s="128" t="s">
        <v>78</v>
      </c>
      <c r="AY103" s="121" t="s">
        <v>143</v>
      </c>
      <c r="BK103" s="129">
        <f>BK104+BK123+BK138+BK149+BK174+BK198+BK242+BK250</f>
        <v>0</v>
      </c>
    </row>
    <row r="104" spans="2:65" s="11" customFormat="1" ht="22.9" customHeight="1">
      <c r="B104" s="120"/>
      <c r="D104" s="121" t="s">
        <v>77</v>
      </c>
      <c r="E104" s="130" t="s">
        <v>88</v>
      </c>
      <c r="F104" s="130" t="s">
        <v>284</v>
      </c>
      <c r="I104" s="123"/>
      <c r="J104" s="131">
        <f>BK104</f>
        <v>0</v>
      </c>
      <c r="L104" s="120"/>
      <c r="M104" s="125"/>
      <c r="P104" s="126">
        <f>SUM(P105:P122)</f>
        <v>0</v>
      </c>
      <c r="R104" s="126">
        <f>SUM(R105:R122)</f>
        <v>1.23570845</v>
      </c>
      <c r="T104" s="127">
        <f>SUM(T105:T122)</f>
        <v>0</v>
      </c>
      <c r="AR104" s="121" t="s">
        <v>86</v>
      </c>
      <c r="AT104" s="128" t="s">
        <v>77</v>
      </c>
      <c r="AU104" s="128" t="s">
        <v>86</v>
      </c>
      <c r="AY104" s="121" t="s">
        <v>143</v>
      </c>
      <c r="BK104" s="129">
        <f>SUM(BK105:BK122)</f>
        <v>0</v>
      </c>
    </row>
    <row r="105" spans="2:65" s="1" customFormat="1" ht="16.5" customHeight="1">
      <c r="B105" s="132"/>
      <c r="C105" s="133" t="s">
        <v>86</v>
      </c>
      <c r="D105" s="133" t="s">
        <v>145</v>
      </c>
      <c r="E105" s="134" t="s">
        <v>285</v>
      </c>
      <c r="F105" s="135" t="s">
        <v>286</v>
      </c>
      <c r="G105" s="136" t="s">
        <v>231</v>
      </c>
      <c r="H105" s="137">
        <v>2.5000000000000001E-2</v>
      </c>
      <c r="I105" s="138"/>
      <c r="J105" s="139">
        <f>ROUND(I105*H105,2)</f>
        <v>0</v>
      </c>
      <c r="K105" s="135" t="s">
        <v>149</v>
      </c>
      <c r="L105" s="33"/>
      <c r="M105" s="140" t="s">
        <v>3</v>
      </c>
      <c r="N105" s="141" t="s">
        <v>49</v>
      </c>
      <c r="P105" s="142">
        <f>O105*H105</f>
        <v>0</v>
      </c>
      <c r="Q105" s="142">
        <v>1.06277</v>
      </c>
      <c r="R105" s="142">
        <f>Q105*H105</f>
        <v>2.6569250000000003E-2</v>
      </c>
      <c r="S105" s="142">
        <v>0</v>
      </c>
      <c r="T105" s="143">
        <f>S105*H105</f>
        <v>0</v>
      </c>
      <c r="AR105" s="144" t="s">
        <v>150</v>
      </c>
      <c r="AT105" s="144" t="s">
        <v>145</v>
      </c>
      <c r="AU105" s="144" t="s">
        <v>88</v>
      </c>
      <c r="AY105" s="18" t="s">
        <v>143</v>
      </c>
      <c r="BE105" s="145">
        <f>IF(N105="základní",J105,0)</f>
        <v>0</v>
      </c>
      <c r="BF105" s="145">
        <f>IF(N105="snížená",J105,0)</f>
        <v>0</v>
      </c>
      <c r="BG105" s="145">
        <f>IF(N105="zákl. přenesená",J105,0)</f>
        <v>0</v>
      </c>
      <c r="BH105" s="145">
        <f>IF(N105="sníž. přenesená",J105,0)</f>
        <v>0</v>
      </c>
      <c r="BI105" s="145">
        <f>IF(N105="nulová",J105,0)</f>
        <v>0</v>
      </c>
      <c r="BJ105" s="18" t="s">
        <v>86</v>
      </c>
      <c r="BK105" s="145">
        <f>ROUND(I105*H105,2)</f>
        <v>0</v>
      </c>
      <c r="BL105" s="18" t="s">
        <v>150</v>
      </c>
      <c r="BM105" s="144" t="s">
        <v>287</v>
      </c>
    </row>
    <row r="106" spans="2:65" s="1" customFormat="1" ht="11.25">
      <c r="B106" s="33"/>
      <c r="D106" s="146" t="s">
        <v>152</v>
      </c>
      <c r="F106" s="147" t="s">
        <v>288</v>
      </c>
      <c r="I106" s="148"/>
      <c r="L106" s="33"/>
      <c r="M106" s="149"/>
      <c r="T106" s="54"/>
      <c r="AT106" s="18" t="s">
        <v>152</v>
      </c>
      <c r="AU106" s="18" t="s">
        <v>88</v>
      </c>
    </row>
    <row r="107" spans="2:65" s="1" customFormat="1" ht="11.25">
      <c r="B107" s="33"/>
      <c r="D107" s="150" t="s">
        <v>154</v>
      </c>
      <c r="F107" s="151" t="s">
        <v>289</v>
      </c>
      <c r="I107" s="148"/>
      <c r="L107" s="33"/>
      <c r="M107" s="149"/>
      <c r="T107" s="54"/>
      <c r="AT107" s="18" t="s">
        <v>154</v>
      </c>
      <c r="AU107" s="18" t="s">
        <v>88</v>
      </c>
    </row>
    <row r="108" spans="2:65" s="13" customFormat="1" ht="11.25">
      <c r="B108" s="159"/>
      <c r="D108" s="146" t="s">
        <v>156</v>
      </c>
      <c r="E108" s="160" t="s">
        <v>3</v>
      </c>
      <c r="F108" s="161" t="s">
        <v>290</v>
      </c>
      <c r="H108" s="160" t="s">
        <v>3</v>
      </c>
      <c r="I108" s="162"/>
      <c r="L108" s="159"/>
      <c r="M108" s="163"/>
      <c r="T108" s="164"/>
      <c r="AT108" s="160" t="s">
        <v>156</v>
      </c>
      <c r="AU108" s="160" t="s">
        <v>88</v>
      </c>
      <c r="AV108" s="13" t="s">
        <v>86</v>
      </c>
      <c r="AW108" s="13" t="s">
        <v>37</v>
      </c>
      <c r="AX108" s="13" t="s">
        <v>78</v>
      </c>
      <c r="AY108" s="160" t="s">
        <v>143</v>
      </c>
    </row>
    <row r="109" spans="2:65" s="13" customFormat="1" ht="11.25">
      <c r="B109" s="159"/>
      <c r="D109" s="146" t="s">
        <v>156</v>
      </c>
      <c r="E109" s="160" t="s">
        <v>3</v>
      </c>
      <c r="F109" s="161" t="s">
        <v>291</v>
      </c>
      <c r="H109" s="160" t="s">
        <v>3</v>
      </c>
      <c r="I109" s="162"/>
      <c r="L109" s="159"/>
      <c r="M109" s="163"/>
      <c r="T109" s="164"/>
      <c r="AT109" s="160" t="s">
        <v>156</v>
      </c>
      <c r="AU109" s="160" t="s">
        <v>88</v>
      </c>
      <c r="AV109" s="13" t="s">
        <v>86</v>
      </c>
      <c r="AW109" s="13" t="s">
        <v>37</v>
      </c>
      <c r="AX109" s="13" t="s">
        <v>78</v>
      </c>
      <c r="AY109" s="160" t="s">
        <v>143</v>
      </c>
    </row>
    <row r="110" spans="2:65" s="12" customFormat="1" ht="11.25">
      <c r="B110" s="152"/>
      <c r="D110" s="146" t="s">
        <v>156</v>
      </c>
      <c r="E110" s="153" t="s">
        <v>3</v>
      </c>
      <c r="F110" s="154" t="s">
        <v>292</v>
      </c>
      <c r="H110" s="155">
        <v>1.7999999999999999E-2</v>
      </c>
      <c r="I110" s="156"/>
      <c r="L110" s="152"/>
      <c r="M110" s="157"/>
      <c r="T110" s="158"/>
      <c r="AT110" s="153" t="s">
        <v>156</v>
      </c>
      <c r="AU110" s="153" t="s">
        <v>88</v>
      </c>
      <c r="AV110" s="12" t="s">
        <v>88</v>
      </c>
      <c r="AW110" s="12" t="s">
        <v>37</v>
      </c>
      <c r="AX110" s="12" t="s">
        <v>78</v>
      </c>
      <c r="AY110" s="153" t="s">
        <v>143</v>
      </c>
    </row>
    <row r="111" spans="2:65" s="13" customFormat="1" ht="11.25">
      <c r="B111" s="159"/>
      <c r="D111" s="146" t="s">
        <v>156</v>
      </c>
      <c r="E111" s="160" t="s">
        <v>3</v>
      </c>
      <c r="F111" s="161" t="s">
        <v>293</v>
      </c>
      <c r="H111" s="160" t="s">
        <v>3</v>
      </c>
      <c r="I111" s="162"/>
      <c r="L111" s="159"/>
      <c r="M111" s="163"/>
      <c r="T111" s="164"/>
      <c r="AT111" s="160" t="s">
        <v>156</v>
      </c>
      <c r="AU111" s="160" t="s">
        <v>88</v>
      </c>
      <c r="AV111" s="13" t="s">
        <v>86</v>
      </c>
      <c r="AW111" s="13" t="s">
        <v>37</v>
      </c>
      <c r="AX111" s="13" t="s">
        <v>78</v>
      </c>
      <c r="AY111" s="160" t="s">
        <v>143</v>
      </c>
    </row>
    <row r="112" spans="2:65" s="12" customFormat="1" ht="11.25">
      <c r="B112" s="152"/>
      <c r="D112" s="146" t="s">
        <v>156</v>
      </c>
      <c r="E112" s="153" t="s">
        <v>3</v>
      </c>
      <c r="F112" s="154" t="s">
        <v>294</v>
      </c>
      <c r="H112" s="155">
        <v>7.0000000000000001E-3</v>
      </c>
      <c r="I112" s="156"/>
      <c r="L112" s="152"/>
      <c r="M112" s="157"/>
      <c r="T112" s="158"/>
      <c r="AT112" s="153" t="s">
        <v>156</v>
      </c>
      <c r="AU112" s="153" t="s">
        <v>88</v>
      </c>
      <c r="AV112" s="12" t="s">
        <v>88</v>
      </c>
      <c r="AW112" s="12" t="s">
        <v>37</v>
      </c>
      <c r="AX112" s="12" t="s">
        <v>78</v>
      </c>
      <c r="AY112" s="153" t="s">
        <v>143</v>
      </c>
    </row>
    <row r="113" spans="2:65" s="14" customFormat="1" ht="11.25">
      <c r="B113" s="165"/>
      <c r="D113" s="146" t="s">
        <v>156</v>
      </c>
      <c r="E113" s="166" t="s">
        <v>3</v>
      </c>
      <c r="F113" s="167" t="s">
        <v>175</v>
      </c>
      <c r="H113" s="168">
        <v>2.4999999999999998E-2</v>
      </c>
      <c r="I113" s="169"/>
      <c r="L113" s="165"/>
      <c r="M113" s="170"/>
      <c r="T113" s="171"/>
      <c r="AT113" s="166" t="s">
        <v>156</v>
      </c>
      <c r="AU113" s="166" t="s">
        <v>88</v>
      </c>
      <c r="AV113" s="14" t="s">
        <v>150</v>
      </c>
      <c r="AW113" s="14" t="s">
        <v>37</v>
      </c>
      <c r="AX113" s="14" t="s">
        <v>86</v>
      </c>
      <c r="AY113" s="166" t="s">
        <v>143</v>
      </c>
    </row>
    <row r="114" spans="2:65" s="1" customFormat="1" ht="16.5" customHeight="1">
      <c r="B114" s="132"/>
      <c r="C114" s="133" t="s">
        <v>88</v>
      </c>
      <c r="D114" s="133" t="s">
        <v>145</v>
      </c>
      <c r="E114" s="134" t="s">
        <v>295</v>
      </c>
      <c r="F114" s="135" t="s">
        <v>296</v>
      </c>
      <c r="G114" s="136" t="s">
        <v>168</v>
      </c>
      <c r="H114" s="137">
        <v>0.48</v>
      </c>
      <c r="I114" s="138"/>
      <c r="J114" s="139">
        <f>ROUND(I114*H114,2)</f>
        <v>0</v>
      </c>
      <c r="K114" s="135" t="s">
        <v>149</v>
      </c>
      <c r="L114" s="33"/>
      <c r="M114" s="140" t="s">
        <v>3</v>
      </c>
      <c r="N114" s="141" t="s">
        <v>49</v>
      </c>
      <c r="P114" s="142">
        <f>O114*H114</f>
        <v>0</v>
      </c>
      <c r="Q114" s="142">
        <v>2.5190399999999999</v>
      </c>
      <c r="R114" s="142">
        <f>Q114*H114</f>
        <v>1.2091391999999999</v>
      </c>
      <c r="S114" s="142">
        <v>0</v>
      </c>
      <c r="T114" s="143">
        <f>S114*H114</f>
        <v>0</v>
      </c>
      <c r="AR114" s="144" t="s">
        <v>150</v>
      </c>
      <c r="AT114" s="144" t="s">
        <v>145</v>
      </c>
      <c r="AU114" s="144" t="s">
        <v>88</v>
      </c>
      <c r="AY114" s="18" t="s">
        <v>143</v>
      </c>
      <c r="BE114" s="145">
        <f>IF(N114="základní",J114,0)</f>
        <v>0</v>
      </c>
      <c r="BF114" s="145">
        <f>IF(N114="snížená",J114,0)</f>
        <v>0</v>
      </c>
      <c r="BG114" s="145">
        <f>IF(N114="zákl. přenesená",J114,0)</f>
        <v>0</v>
      </c>
      <c r="BH114" s="145">
        <f>IF(N114="sníž. přenesená",J114,0)</f>
        <v>0</v>
      </c>
      <c r="BI114" s="145">
        <f>IF(N114="nulová",J114,0)</f>
        <v>0</v>
      </c>
      <c r="BJ114" s="18" t="s">
        <v>86</v>
      </c>
      <c r="BK114" s="145">
        <f>ROUND(I114*H114,2)</f>
        <v>0</v>
      </c>
      <c r="BL114" s="18" t="s">
        <v>150</v>
      </c>
      <c r="BM114" s="144" t="s">
        <v>297</v>
      </c>
    </row>
    <row r="115" spans="2:65" s="1" customFormat="1" ht="19.5">
      <c r="B115" s="33"/>
      <c r="D115" s="146" t="s">
        <v>152</v>
      </c>
      <c r="F115" s="147" t="s">
        <v>298</v>
      </c>
      <c r="I115" s="148"/>
      <c r="L115" s="33"/>
      <c r="M115" s="149"/>
      <c r="T115" s="54"/>
      <c r="AT115" s="18" t="s">
        <v>152</v>
      </c>
      <c r="AU115" s="18" t="s">
        <v>88</v>
      </c>
    </row>
    <row r="116" spans="2:65" s="1" customFormat="1" ht="11.25">
      <c r="B116" s="33"/>
      <c r="D116" s="150" t="s">
        <v>154</v>
      </c>
      <c r="F116" s="151" t="s">
        <v>299</v>
      </c>
      <c r="I116" s="148"/>
      <c r="L116" s="33"/>
      <c r="M116" s="149"/>
      <c r="T116" s="54"/>
      <c r="AT116" s="18" t="s">
        <v>154</v>
      </c>
      <c r="AU116" s="18" t="s">
        <v>88</v>
      </c>
    </row>
    <row r="117" spans="2:65" s="1" customFormat="1" ht="19.5">
      <c r="B117" s="33"/>
      <c r="D117" s="146" t="s">
        <v>300</v>
      </c>
      <c r="F117" s="175" t="s">
        <v>301</v>
      </c>
      <c r="I117" s="148"/>
      <c r="L117" s="33"/>
      <c r="M117" s="149"/>
      <c r="T117" s="54"/>
      <c r="AT117" s="18" t="s">
        <v>300</v>
      </c>
      <c r="AU117" s="18" t="s">
        <v>88</v>
      </c>
    </row>
    <row r="118" spans="2:65" s="13" customFormat="1" ht="11.25">
      <c r="B118" s="159"/>
      <c r="D118" s="146" t="s">
        <v>156</v>
      </c>
      <c r="E118" s="160" t="s">
        <v>3</v>
      </c>
      <c r="F118" s="161" t="s">
        <v>290</v>
      </c>
      <c r="H118" s="160" t="s">
        <v>3</v>
      </c>
      <c r="I118" s="162"/>
      <c r="L118" s="159"/>
      <c r="M118" s="163"/>
      <c r="T118" s="164"/>
      <c r="AT118" s="160" t="s">
        <v>156</v>
      </c>
      <c r="AU118" s="160" t="s">
        <v>88</v>
      </c>
      <c r="AV118" s="13" t="s">
        <v>86</v>
      </c>
      <c r="AW118" s="13" t="s">
        <v>37</v>
      </c>
      <c r="AX118" s="13" t="s">
        <v>78</v>
      </c>
      <c r="AY118" s="160" t="s">
        <v>143</v>
      </c>
    </row>
    <row r="119" spans="2:65" s="12" customFormat="1" ht="11.25">
      <c r="B119" s="152"/>
      <c r="D119" s="146" t="s">
        <v>156</v>
      </c>
      <c r="E119" s="153" t="s">
        <v>3</v>
      </c>
      <c r="F119" s="154" t="s">
        <v>302</v>
      </c>
      <c r="H119" s="155">
        <v>0.36</v>
      </c>
      <c r="I119" s="156"/>
      <c r="L119" s="152"/>
      <c r="M119" s="157"/>
      <c r="T119" s="158"/>
      <c r="AT119" s="153" t="s">
        <v>156</v>
      </c>
      <c r="AU119" s="153" t="s">
        <v>88</v>
      </c>
      <c r="AV119" s="12" t="s">
        <v>88</v>
      </c>
      <c r="AW119" s="12" t="s">
        <v>37</v>
      </c>
      <c r="AX119" s="12" t="s">
        <v>78</v>
      </c>
      <c r="AY119" s="153" t="s">
        <v>143</v>
      </c>
    </row>
    <row r="120" spans="2:65" s="13" customFormat="1" ht="11.25">
      <c r="B120" s="159"/>
      <c r="D120" s="146" t="s">
        <v>156</v>
      </c>
      <c r="E120" s="160" t="s">
        <v>3</v>
      </c>
      <c r="F120" s="161" t="s">
        <v>293</v>
      </c>
      <c r="H120" s="160" t="s">
        <v>3</v>
      </c>
      <c r="I120" s="162"/>
      <c r="L120" s="159"/>
      <c r="M120" s="163"/>
      <c r="T120" s="164"/>
      <c r="AT120" s="160" t="s">
        <v>156</v>
      </c>
      <c r="AU120" s="160" t="s">
        <v>88</v>
      </c>
      <c r="AV120" s="13" t="s">
        <v>86</v>
      </c>
      <c r="AW120" s="13" t="s">
        <v>37</v>
      </c>
      <c r="AX120" s="13" t="s">
        <v>78</v>
      </c>
      <c r="AY120" s="160" t="s">
        <v>143</v>
      </c>
    </row>
    <row r="121" spans="2:65" s="12" customFormat="1" ht="11.25">
      <c r="B121" s="152"/>
      <c r="D121" s="146" t="s">
        <v>156</v>
      </c>
      <c r="E121" s="153" t="s">
        <v>3</v>
      </c>
      <c r="F121" s="154" t="s">
        <v>303</v>
      </c>
      <c r="H121" s="155">
        <v>0.12</v>
      </c>
      <c r="I121" s="156"/>
      <c r="L121" s="152"/>
      <c r="M121" s="157"/>
      <c r="T121" s="158"/>
      <c r="AT121" s="153" t="s">
        <v>156</v>
      </c>
      <c r="AU121" s="153" t="s">
        <v>88</v>
      </c>
      <c r="AV121" s="12" t="s">
        <v>88</v>
      </c>
      <c r="AW121" s="12" t="s">
        <v>37</v>
      </c>
      <c r="AX121" s="12" t="s">
        <v>78</v>
      </c>
      <c r="AY121" s="153" t="s">
        <v>143</v>
      </c>
    </row>
    <row r="122" spans="2:65" s="14" customFormat="1" ht="11.25">
      <c r="B122" s="165"/>
      <c r="D122" s="146" t="s">
        <v>156</v>
      </c>
      <c r="E122" s="166" t="s">
        <v>3</v>
      </c>
      <c r="F122" s="167" t="s">
        <v>175</v>
      </c>
      <c r="H122" s="168">
        <v>0.48</v>
      </c>
      <c r="I122" s="169"/>
      <c r="L122" s="165"/>
      <c r="M122" s="170"/>
      <c r="T122" s="171"/>
      <c r="AT122" s="166" t="s">
        <v>156</v>
      </c>
      <c r="AU122" s="166" t="s">
        <v>88</v>
      </c>
      <c r="AV122" s="14" t="s">
        <v>150</v>
      </c>
      <c r="AW122" s="14" t="s">
        <v>37</v>
      </c>
      <c r="AX122" s="14" t="s">
        <v>86</v>
      </c>
      <c r="AY122" s="166" t="s">
        <v>143</v>
      </c>
    </row>
    <row r="123" spans="2:65" s="11" customFormat="1" ht="22.9" customHeight="1">
      <c r="B123" s="120"/>
      <c r="D123" s="121" t="s">
        <v>77</v>
      </c>
      <c r="E123" s="130" t="s">
        <v>165</v>
      </c>
      <c r="F123" s="130" t="s">
        <v>304</v>
      </c>
      <c r="I123" s="123"/>
      <c r="J123" s="131">
        <f>BK123</f>
        <v>0</v>
      </c>
      <c r="L123" s="120"/>
      <c r="M123" s="125"/>
      <c r="P123" s="126">
        <f>SUM(P124:P137)</f>
        <v>0</v>
      </c>
      <c r="R123" s="126">
        <f>SUM(R124:R137)</f>
        <v>0.73939640000000006</v>
      </c>
      <c r="T123" s="127">
        <f>SUM(T124:T137)</f>
        <v>0</v>
      </c>
      <c r="AR123" s="121" t="s">
        <v>86</v>
      </c>
      <c r="AT123" s="128" t="s">
        <v>77</v>
      </c>
      <c r="AU123" s="128" t="s">
        <v>86</v>
      </c>
      <c r="AY123" s="121" t="s">
        <v>143</v>
      </c>
      <c r="BK123" s="129">
        <f>SUM(BK124:BK137)</f>
        <v>0</v>
      </c>
    </row>
    <row r="124" spans="2:65" s="1" customFormat="1" ht="24.2" customHeight="1">
      <c r="B124" s="132"/>
      <c r="C124" s="133" t="s">
        <v>165</v>
      </c>
      <c r="D124" s="133" t="s">
        <v>145</v>
      </c>
      <c r="E124" s="134" t="s">
        <v>305</v>
      </c>
      <c r="F124" s="135" t="s">
        <v>306</v>
      </c>
      <c r="G124" s="136" t="s">
        <v>148</v>
      </c>
      <c r="H124" s="137">
        <v>0.64</v>
      </c>
      <c r="I124" s="138"/>
      <c r="J124" s="139">
        <f>ROUND(I124*H124,2)</f>
        <v>0</v>
      </c>
      <c r="K124" s="135" t="s">
        <v>149</v>
      </c>
      <c r="L124" s="33"/>
      <c r="M124" s="140" t="s">
        <v>3</v>
      </c>
      <c r="N124" s="141" t="s">
        <v>49</v>
      </c>
      <c r="P124" s="142">
        <f>O124*H124</f>
        <v>0</v>
      </c>
      <c r="Q124" s="142">
        <v>0.31180999999999998</v>
      </c>
      <c r="R124" s="142">
        <f>Q124*H124</f>
        <v>0.1995584</v>
      </c>
      <c r="S124" s="142">
        <v>0</v>
      </c>
      <c r="T124" s="143">
        <f>S124*H124</f>
        <v>0</v>
      </c>
      <c r="AR124" s="144" t="s">
        <v>150</v>
      </c>
      <c r="AT124" s="144" t="s">
        <v>145</v>
      </c>
      <c r="AU124" s="144" t="s">
        <v>88</v>
      </c>
      <c r="AY124" s="18" t="s">
        <v>143</v>
      </c>
      <c r="BE124" s="145">
        <f>IF(N124="základní",J124,0)</f>
        <v>0</v>
      </c>
      <c r="BF124" s="145">
        <f>IF(N124="snížená",J124,0)</f>
        <v>0</v>
      </c>
      <c r="BG124" s="145">
        <f>IF(N124="zákl. přenesená",J124,0)</f>
        <v>0</v>
      </c>
      <c r="BH124" s="145">
        <f>IF(N124="sníž. přenesená",J124,0)</f>
        <v>0</v>
      </c>
      <c r="BI124" s="145">
        <f>IF(N124="nulová",J124,0)</f>
        <v>0</v>
      </c>
      <c r="BJ124" s="18" t="s">
        <v>86</v>
      </c>
      <c r="BK124" s="145">
        <f>ROUND(I124*H124,2)</f>
        <v>0</v>
      </c>
      <c r="BL124" s="18" t="s">
        <v>150</v>
      </c>
      <c r="BM124" s="144" t="s">
        <v>307</v>
      </c>
    </row>
    <row r="125" spans="2:65" s="1" customFormat="1" ht="11.25">
      <c r="B125" s="33"/>
      <c r="D125" s="146" t="s">
        <v>152</v>
      </c>
      <c r="F125" s="147" t="s">
        <v>308</v>
      </c>
      <c r="I125" s="148"/>
      <c r="L125" s="33"/>
      <c r="M125" s="149"/>
      <c r="T125" s="54"/>
      <c r="AT125" s="18" t="s">
        <v>152</v>
      </c>
      <c r="AU125" s="18" t="s">
        <v>88</v>
      </c>
    </row>
    <row r="126" spans="2:65" s="1" customFormat="1" ht="11.25">
      <c r="B126" s="33"/>
      <c r="D126" s="150" t="s">
        <v>154</v>
      </c>
      <c r="F126" s="151" t="s">
        <v>309</v>
      </c>
      <c r="I126" s="148"/>
      <c r="L126" s="33"/>
      <c r="M126" s="149"/>
      <c r="T126" s="54"/>
      <c r="AT126" s="18" t="s">
        <v>154</v>
      </c>
      <c r="AU126" s="18" t="s">
        <v>88</v>
      </c>
    </row>
    <row r="127" spans="2:65" s="13" customFormat="1" ht="11.25">
      <c r="B127" s="159"/>
      <c r="D127" s="146" t="s">
        <v>156</v>
      </c>
      <c r="E127" s="160" t="s">
        <v>3</v>
      </c>
      <c r="F127" s="161" t="s">
        <v>310</v>
      </c>
      <c r="H127" s="160" t="s">
        <v>3</v>
      </c>
      <c r="I127" s="162"/>
      <c r="L127" s="159"/>
      <c r="M127" s="163"/>
      <c r="T127" s="164"/>
      <c r="AT127" s="160" t="s">
        <v>156</v>
      </c>
      <c r="AU127" s="160" t="s">
        <v>88</v>
      </c>
      <c r="AV127" s="13" t="s">
        <v>86</v>
      </c>
      <c r="AW127" s="13" t="s">
        <v>37</v>
      </c>
      <c r="AX127" s="13" t="s">
        <v>78</v>
      </c>
      <c r="AY127" s="160" t="s">
        <v>143</v>
      </c>
    </row>
    <row r="128" spans="2:65" s="12" customFormat="1" ht="11.25">
      <c r="B128" s="152"/>
      <c r="D128" s="146" t="s">
        <v>156</v>
      </c>
      <c r="E128" s="153" t="s">
        <v>3</v>
      </c>
      <c r="F128" s="154" t="s">
        <v>311</v>
      </c>
      <c r="H128" s="155">
        <v>0.64</v>
      </c>
      <c r="I128" s="156"/>
      <c r="L128" s="152"/>
      <c r="M128" s="157"/>
      <c r="T128" s="158"/>
      <c r="AT128" s="153" t="s">
        <v>156</v>
      </c>
      <c r="AU128" s="153" t="s">
        <v>88</v>
      </c>
      <c r="AV128" s="12" t="s">
        <v>88</v>
      </c>
      <c r="AW128" s="12" t="s">
        <v>37</v>
      </c>
      <c r="AX128" s="12" t="s">
        <v>86</v>
      </c>
      <c r="AY128" s="153" t="s">
        <v>143</v>
      </c>
    </row>
    <row r="129" spans="2:65" s="1" customFormat="1" ht="24.2" customHeight="1">
      <c r="B129" s="132"/>
      <c r="C129" s="133" t="s">
        <v>150</v>
      </c>
      <c r="D129" s="133" t="s">
        <v>145</v>
      </c>
      <c r="E129" s="134" t="s">
        <v>312</v>
      </c>
      <c r="F129" s="135" t="s">
        <v>313</v>
      </c>
      <c r="G129" s="136" t="s">
        <v>148</v>
      </c>
      <c r="H129" s="137">
        <v>1.45</v>
      </c>
      <c r="I129" s="138"/>
      <c r="J129" s="139">
        <f>ROUND(I129*H129,2)</f>
        <v>0</v>
      </c>
      <c r="K129" s="135" t="s">
        <v>149</v>
      </c>
      <c r="L129" s="33"/>
      <c r="M129" s="140" t="s">
        <v>3</v>
      </c>
      <c r="N129" s="141" t="s">
        <v>49</v>
      </c>
      <c r="P129" s="142">
        <f>O129*H129</f>
        <v>0</v>
      </c>
      <c r="Q129" s="142">
        <v>0.30624000000000001</v>
      </c>
      <c r="R129" s="142">
        <f>Q129*H129</f>
        <v>0.444048</v>
      </c>
      <c r="S129" s="142">
        <v>0</v>
      </c>
      <c r="T129" s="143">
        <f>S129*H129</f>
        <v>0</v>
      </c>
      <c r="AR129" s="144" t="s">
        <v>150</v>
      </c>
      <c r="AT129" s="144" t="s">
        <v>145</v>
      </c>
      <c r="AU129" s="144" t="s">
        <v>88</v>
      </c>
      <c r="AY129" s="18" t="s">
        <v>143</v>
      </c>
      <c r="BE129" s="145">
        <f>IF(N129="základní",J129,0)</f>
        <v>0</v>
      </c>
      <c r="BF129" s="145">
        <f>IF(N129="snížená",J129,0)</f>
        <v>0</v>
      </c>
      <c r="BG129" s="145">
        <f>IF(N129="zákl. přenesená",J129,0)</f>
        <v>0</v>
      </c>
      <c r="BH129" s="145">
        <f>IF(N129="sníž. přenesená",J129,0)</f>
        <v>0</v>
      </c>
      <c r="BI129" s="145">
        <f>IF(N129="nulová",J129,0)</f>
        <v>0</v>
      </c>
      <c r="BJ129" s="18" t="s">
        <v>86</v>
      </c>
      <c r="BK129" s="145">
        <f>ROUND(I129*H129,2)</f>
        <v>0</v>
      </c>
      <c r="BL129" s="18" t="s">
        <v>150</v>
      </c>
      <c r="BM129" s="144" t="s">
        <v>314</v>
      </c>
    </row>
    <row r="130" spans="2:65" s="1" customFormat="1" ht="19.5">
      <c r="B130" s="33"/>
      <c r="D130" s="146" t="s">
        <v>152</v>
      </c>
      <c r="F130" s="147" t="s">
        <v>315</v>
      </c>
      <c r="I130" s="148"/>
      <c r="L130" s="33"/>
      <c r="M130" s="149"/>
      <c r="T130" s="54"/>
      <c r="AT130" s="18" t="s">
        <v>152</v>
      </c>
      <c r="AU130" s="18" t="s">
        <v>88</v>
      </c>
    </row>
    <row r="131" spans="2:65" s="1" customFormat="1" ht="11.25">
      <c r="B131" s="33"/>
      <c r="D131" s="150" t="s">
        <v>154</v>
      </c>
      <c r="F131" s="151" t="s">
        <v>316</v>
      </c>
      <c r="I131" s="148"/>
      <c r="L131" s="33"/>
      <c r="M131" s="149"/>
      <c r="T131" s="54"/>
      <c r="AT131" s="18" t="s">
        <v>154</v>
      </c>
      <c r="AU131" s="18" t="s">
        <v>88</v>
      </c>
    </row>
    <row r="132" spans="2:65" s="13" customFormat="1" ht="11.25">
      <c r="B132" s="159"/>
      <c r="D132" s="146" t="s">
        <v>156</v>
      </c>
      <c r="E132" s="160" t="s">
        <v>3</v>
      </c>
      <c r="F132" s="161" t="s">
        <v>310</v>
      </c>
      <c r="H132" s="160" t="s">
        <v>3</v>
      </c>
      <c r="I132" s="162"/>
      <c r="L132" s="159"/>
      <c r="M132" s="163"/>
      <c r="T132" s="164"/>
      <c r="AT132" s="160" t="s">
        <v>156</v>
      </c>
      <c r="AU132" s="160" t="s">
        <v>88</v>
      </c>
      <c r="AV132" s="13" t="s">
        <v>86</v>
      </c>
      <c r="AW132" s="13" t="s">
        <v>37</v>
      </c>
      <c r="AX132" s="13" t="s">
        <v>78</v>
      </c>
      <c r="AY132" s="160" t="s">
        <v>143</v>
      </c>
    </row>
    <row r="133" spans="2:65" s="12" customFormat="1" ht="11.25">
      <c r="B133" s="152"/>
      <c r="D133" s="146" t="s">
        <v>156</v>
      </c>
      <c r="E133" s="153" t="s">
        <v>3</v>
      </c>
      <c r="F133" s="154" t="s">
        <v>317</v>
      </c>
      <c r="H133" s="155">
        <v>1.45</v>
      </c>
      <c r="I133" s="156"/>
      <c r="L133" s="152"/>
      <c r="M133" s="157"/>
      <c r="T133" s="158"/>
      <c r="AT133" s="153" t="s">
        <v>156</v>
      </c>
      <c r="AU133" s="153" t="s">
        <v>88</v>
      </c>
      <c r="AV133" s="12" t="s">
        <v>88</v>
      </c>
      <c r="AW133" s="12" t="s">
        <v>37</v>
      </c>
      <c r="AX133" s="12" t="s">
        <v>86</v>
      </c>
      <c r="AY133" s="153" t="s">
        <v>143</v>
      </c>
    </row>
    <row r="134" spans="2:65" s="1" customFormat="1" ht="21.75" customHeight="1">
      <c r="B134" s="132"/>
      <c r="C134" s="133" t="s">
        <v>185</v>
      </c>
      <c r="D134" s="133" t="s">
        <v>145</v>
      </c>
      <c r="E134" s="134" t="s">
        <v>318</v>
      </c>
      <c r="F134" s="135" t="s">
        <v>319</v>
      </c>
      <c r="G134" s="136" t="s">
        <v>320</v>
      </c>
      <c r="H134" s="137">
        <v>3</v>
      </c>
      <c r="I134" s="138"/>
      <c r="J134" s="139">
        <f>ROUND(I134*H134,2)</f>
        <v>0</v>
      </c>
      <c r="K134" s="135" t="s">
        <v>149</v>
      </c>
      <c r="L134" s="33"/>
      <c r="M134" s="140" t="s">
        <v>3</v>
      </c>
      <c r="N134" s="141" t="s">
        <v>49</v>
      </c>
      <c r="P134" s="142">
        <f>O134*H134</f>
        <v>0</v>
      </c>
      <c r="Q134" s="142">
        <v>3.193E-2</v>
      </c>
      <c r="R134" s="142">
        <f>Q134*H134</f>
        <v>9.579E-2</v>
      </c>
      <c r="S134" s="142">
        <v>0</v>
      </c>
      <c r="T134" s="143">
        <f>S134*H134</f>
        <v>0</v>
      </c>
      <c r="AR134" s="144" t="s">
        <v>150</v>
      </c>
      <c r="AT134" s="144" t="s">
        <v>145</v>
      </c>
      <c r="AU134" s="144" t="s">
        <v>88</v>
      </c>
      <c r="AY134" s="18" t="s">
        <v>143</v>
      </c>
      <c r="BE134" s="145">
        <f>IF(N134="základní",J134,0)</f>
        <v>0</v>
      </c>
      <c r="BF134" s="145">
        <f>IF(N134="snížená",J134,0)</f>
        <v>0</v>
      </c>
      <c r="BG134" s="145">
        <f>IF(N134="zákl. přenesená",J134,0)</f>
        <v>0</v>
      </c>
      <c r="BH134" s="145">
        <f>IF(N134="sníž. přenesená",J134,0)</f>
        <v>0</v>
      </c>
      <c r="BI134" s="145">
        <f>IF(N134="nulová",J134,0)</f>
        <v>0</v>
      </c>
      <c r="BJ134" s="18" t="s">
        <v>86</v>
      </c>
      <c r="BK134" s="145">
        <f>ROUND(I134*H134,2)</f>
        <v>0</v>
      </c>
      <c r="BL134" s="18" t="s">
        <v>150</v>
      </c>
      <c r="BM134" s="144" t="s">
        <v>321</v>
      </c>
    </row>
    <row r="135" spans="2:65" s="1" customFormat="1" ht="19.5">
      <c r="B135" s="33"/>
      <c r="D135" s="146" t="s">
        <v>152</v>
      </c>
      <c r="F135" s="147" t="s">
        <v>322</v>
      </c>
      <c r="I135" s="148"/>
      <c r="L135" s="33"/>
      <c r="M135" s="149"/>
      <c r="T135" s="54"/>
      <c r="AT135" s="18" t="s">
        <v>152</v>
      </c>
      <c r="AU135" s="18" t="s">
        <v>88</v>
      </c>
    </row>
    <row r="136" spans="2:65" s="1" customFormat="1" ht="11.25">
      <c r="B136" s="33"/>
      <c r="D136" s="150" t="s">
        <v>154</v>
      </c>
      <c r="F136" s="151" t="s">
        <v>323</v>
      </c>
      <c r="I136" s="148"/>
      <c r="L136" s="33"/>
      <c r="M136" s="149"/>
      <c r="T136" s="54"/>
      <c r="AT136" s="18" t="s">
        <v>154</v>
      </c>
      <c r="AU136" s="18" t="s">
        <v>88</v>
      </c>
    </row>
    <row r="137" spans="2:65" s="12" customFormat="1" ht="11.25">
      <c r="B137" s="152"/>
      <c r="D137" s="146" t="s">
        <v>156</v>
      </c>
      <c r="E137" s="153" t="s">
        <v>3</v>
      </c>
      <c r="F137" s="154" t="s">
        <v>324</v>
      </c>
      <c r="H137" s="155">
        <v>3</v>
      </c>
      <c r="I137" s="156"/>
      <c r="L137" s="152"/>
      <c r="M137" s="157"/>
      <c r="T137" s="158"/>
      <c r="AT137" s="153" t="s">
        <v>156</v>
      </c>
      <c r="AU137" s="153" t="s">
        <v>88</v>
      </c>
      <c r="AV137" s="12" t="s">
        <v>88</v>
      </c>
      <c r="AW137" s="12" t="s">
        <v>37</v>
      </c>
      <c r="AX137" s="12" t="s">
        <v>86</v>
      </c>
      <c r="AY137" s="153" t="s">
        <v>143</v>
      </c>
    </row>
    <row r="138" spans="2:65" s="11" customFormat="1" ht="22.9" customHeight="1">
      <c r="B138" s="120"/>
      <c r="D138" s="121" t="s">
        <v>77</v>
      </c>
      <c r="E138" s="130" t="s">
        <v>150</v>
      </c>
      <c r="F138" s="130" t="s">
        <v>325</v>
      </c>
      <c r="I138" s="123"/>
      <c r="J138" s="131">
        <f>BK138</f>
        <v>0</v>
      </c>
      <c r="L138" s="120"/>
      <c r="M138" s="125"/>
      <c r="P138" s="126">
        <f>SUM(P139:P148)</f>
        <v>0</v>
      </c>
      <c r="R138" s="126">
        <f>SUM(R139:R148)</f>
        <v>0.17699999999999999</v>
      </c>
      <c r="T138" s="127">
        <f>SUM(T139:T148)</f>
        <v>0</v>
      </c>
      <c r="AR138" s="121" t="s">
        <v>86</v>
      </c>
      <c r="AT138" s="128" t="s">
        <v>77</v>
      </c>
      <c r="AU138" s="128" t="s">
        <v>86</v>
      </c>
      <c r="AY138" s="121" t="s">
        <v>143</v>
      </c>
      <c r="BK138" s="129">
        <f>SUM(BK139:BK148)</f>
        <v>0</v>
      </c>
    </row>
    <row r="139" spans="2:65" s="1" customFormat="1" ht="24.2" customHeight="1">
      <c r="B139" s="132"/>
      <c r="C139" s="133" t="s">
        <v>191</v>
      </c>
      <c r="D139" s="133" t="s">
        <v>145</v>
      </c>
      <c r="E139" s="134" t="s">
        <v>326</v>
      </c>
      <c r="F139" s="135" t="s">
        <v>327</v>
      </c>
      <c r="G139" s="136" t="s">
        <v>320</v>
      </c>
      <c r="H139" s="137">
        <v>1</v>
      </c>
      <c r="I139" s="138"/>
      <c r="J139" s="139">
        <f>ROUND(I139*H139,2)</f>
        <v>0</v>
      </c>
      <c r="K139" s="135" t="s">
        <v>149</v>
      </c>
      <c r="L139" s="33"/>
      <c r="M139" s="140" t="s">
        <v>3</v>
      </c>
      <c r="N139" s="141" t="s">
        <v>49</v>
      </c>
      <c r="P139" s="142">
        <f>O139*H139</f>
        <v>0</v>
      </c>
      <c r="Q139" s="142">
        <v>3.1579999999999997E-2</v>
      </c>
      <c r="R139" s="142">
        <f>Q139*H139</f>
        <v>3.1579999999999997E-2</v>
      </c>
      <c r="S139" s="142">
        <v>0</v>
      </c>
      <c r="T139" s="143">
        <f>S139*H139</f>
        <v>0</v>
      </c>
      <c r="AR139" s="144" t="s">
        <v>150</v>
      </c>
      <c r="AT139" s="144" t="s">
        <v>145</v>
      </c>
      <c r="AU139" s="144" t="s">
        <v>88</v>
      </c>
      <c r="AY139" s="18" t="s">
        <v>143</v>
      </c>
      <c r="BE139" s="145">
        <f>IF(N139="základní",J139,0)</f>
        <v>0</v>
      </c>
      <c r="BF139" s="145">
        <f>IF(N139="snížená",J139,0)</f>
        <v>0</v>
      </c>
      <c r="BG139" s="145">
        <f>IF(N139="zákl. přenesená",J139,0)</f>
        <v>0</v>
      </c>
      <c r="BH139" s="145">
        <f>IF(N139="sníž. přenesená",J139,0)</f>
        <v>0</v>
      </c>
      <c r="BI139" s="145">
        <f>IF(N139="nulová",J139,0)</f>
        <v>0</v>
      </c>
      <c r="BJ139" s="18" t="s">
        <v>86</v>
      </c>
      <c r="BK139" s="145">
        <f>ROUND(I139*H139,2)</f>
        <v>0</v>
      </c>
      <c r="BL139" s="18" t="s">
        <v>150</v>
      </c>
      <c r="BM139" s="144" t="s">
        <v>328</v>
      </c>
    </row>
    <row r="140" spans="2:65" s="1" customFormat="1" ht="19.5">
      <c r="B140" s="33"/>
      <c r="D140" s="146" t="s">
        <v>152</v>
      </c>
      <c r="F140" s="147" t="s">
        <v>329</v>
      </c>
      <c r="I140" s="148"/>
      <c r="L140" s="33"/>
      <c r="M140" s="149"/>
      <c r="T140" s="54"/>
      <c r="AT140" s="18" t="s">
        <v>152</v>
      </c>
      <c r="AU140" s="18" t="s">
        <v>88</v>
      </c>
    </row>
    <row r="141" spans="2:65" s="1" customFormat="1" ht="11.25">
      <c r="B141" s="33"/>
      <c r="D141" s="150" t="s">
        <v>154</v>
      </c>
      <c r="F141" s="151" t="s">
        <v>330</v>
      </c>
      <c r="I141" s="148"/>
      <c r="L141" s="33"/>
      <c r="M141" s="149"/>
      <c r="T141" s="54"/>
      <c r="AT141" s="18" t="s">
        <v>154</v>
      </c>
      <c r="AU141" s="18" t="s">
        <v>88</v>
      </c>
    </row>
    <row r="142" spans="2:65" s="1" customFormat="1" ht="24.2" customHeight="1">
      <c r="B142" s="132"/>
      <c r="C142" s="176" t="s">
        <v>198</v>
      </c>
      <c r="D142" s="176" t="s">
        <v>331</v>
      </c>
      <c r="E142" s="177" t="s">
        <v>332</v>
      </c>
      <c r="F142" s="178" t="s">
        <v>333</v>
      </c>
      <c r="G142" s="179" t="s">
        <v>320</v>
      </c>
      <c r="H142" s="180">
        <v>1</v>
      </c>
      <c r="I142" s="181"/>
      <c r="J142" s="182">
        <f>ROUND(I142*H142,2)</f>
        <v>0</v>
      </c>
      <c r="K142" s="178" t="s">
        <v>3</v>
      </c>
      <c r="L142" s="183"/>
      <c r="M142" s="184" t="s">
        <v>3</v>
      </c>
      <c r="N142" s="185" t="s">
        <v>49</v>
      </c>
      <c r="P142" s="142">
        <f>O142*H142</f>
        <v>0</v>
      </c>
      <c r="Q142" s="142">
        <v>2.7E-2</v>
      </c>
      <c r="R142" s="142">
        <f>Q142*H142</f>
        <v>2.7E-2</v>
      </c>
      <c r="S142" s="142">
        <v>0</v>
      </c>
      <c r="T142" s="143">
        <f>S142*H142</f>
        <v>0</v>
      </c>
      <c r="AR142" s="144" t="s">
        <v>163</v>
      </c>
      <c r="AT142" s="144" t="s">
        <v>331</v>
      </c>
      <c r="AU142" s="144" t="s">
        <v>88</v>
      </c>
      <c r="AY142" s="18" t="s">
        <v>143</v>
      </c>
      <c r="BE142" s="145">
        <f>IF(N142="základní",J142,0)</f>
        <v>0</v>
      </c>
      <c r="BF142" s="145">
        <f>IF(N142="snížená",J142,0)</f>
        <v>0</v>
      </c>
      <c r="BG142" s="145">
        <f>IF(N142="zákl. přenesená",J142,0)</f>
        <v>0</v>
      </c>
      <c r="BH142" s="145">
        <f>IF(N142="sníž. přenesená",J142,0)</f>
        <v>0</v>
      </c>
      <c r="BI142" s="145">
        <f>IF(N142="nulová",J142,0)</f>
        <v>0</v>
      </c>
      <c r="BJ142" s="18" t="s">
        <v>86</v>
      </c>
      <c r="BK142" s="145">
        <f>ROUND(I142*H142,2)</f>
        <v>0</v>
      </c>
      <c r="BL142" s="18" t="s">
        <v>150</v>
      </c>
      <c r="BM142" s="144" t="s">
        <v>334</v>
      </c>
    </row>
    <row r="143" spans="2:65" s="1" customFormat="1" ht="11.25">
      <c r="B143" s="33"/>
      <c r="D143" s="146" t="s">
        <v>152</v>
      </c>
      <c r="F143" s="147" t="s">
        <v>333</v>
      </c>
      <c r="I143" s="148"/>
      <c r="L143" s="33"/>
      <c r="M143" s="149"/>
      <c r="T143" s="54"/>
      <c r="AT143" s="18" t="s">
        <v>152</v>
      </c>
      <c r="AU143" s="18" t="s">
        <v>88</v>
      </c>
    </row>
    <row r="144" spans="2:65" s="1" customFormat="1" ht="24.2" customHeight="1">
      <c r="B144" s="132"/>
      <c r="C144" s="133" t="s">
        <v>163</v>
      </c>
      <c r="D144" s="133" t="s">
        <v>145</v>
      </c>
      <c r="E144" s="134" t="s">
        <v>335</v>
      </c>
      <c r="F144" s="135" t="s">
        <v>336</v>
      </c>
      <c r="G144" s="136" t="s">
        <v>320</v>
      </c>
      <c r="H144" s="137">
        <v>1</v>
      </c>
      <c r="I144" s="138"/>
      <c r="J144" s="139">
        <f>ROUND(I144*H144,2)</f>
        <v>0</v>
      </c>
      <c r="K144" s="135" t="s">
        <v>149</v>
      </c>
      <c r="L144" s="33"/>
      <c r="M144" s="140" t="s">
        <v>3</v>
      </c>
      <c r="N144" s="141" t="s">
        <v>49</v>
      </c>
      <c r="P144" s="142">
        <f>O144*H144</f>
        <v>0</v>
      </c>
      <c r="Q144" s="142">
        <v>3.7420000000000002E-2</v>
      </c>
      <c r="R144" s="142">
        <f>Q144*H144</f>
        <v>3.7420000000000002E-2</v>
      </c>
      <c r="S144" s="142">
        <v>0</v>
      </c>
      <c r="T144" s="143">
        <f>S144*H144</f>
        <v>0</v>
      </c>
      <c r="AR144" s="144" t="s">
        <v>150</v>
      </c>
      <c r="AT144" s="144" t="s">
        <v>145</v>
      </c>
      <c r="AU144" s="144" t="s">
        <v>88</v>
      </c>
      <c r="AY144" s="18" t="s">
        <v>143</v>
      </c>
      <c r="BE144" s="145">
        <f>IF(N144="základní",J144,0)</f>
        <v>0</v>
      </c>
      <c r="BF144" s="145">
        <f>IF(N144="snížená",J144,0)</f>
        <v>0</v>
      </c>
      <c r="BG144" s="145">
        <f>IF(N144="zákl. přenesená",J144,0)</f>
        <v>0</v>
      </c>
      <c r="BH144" s="145">
        <f>IF(N144="sníž. přenesená",J144,0)</f>
        <v>0</v>
      </c>
      <c r="BI144" s="145">
        <f>IF(N144="nulová",J144,0)</f>
        <v>0</v>
      </c>
      <c r="BJ144" s="18" t="s">
        <v>86</v>
      </c>
      <c r="BK144" s="145">
        <f>ROUND(I144*H144,2)</f>
        <v>0</v>
      </c>
      <c r="BL144" s="18" t="s">
        <v>150</v>
      </c>
      <c r="BM144" s="144" t="s">
        <v>337</v>
      </c>
    </row>
    <row r="145" spans="2:65" s="1" customFormat="1" ht="19.5">
      <c r="B145" s="33"/>
      <c r="D145" s="146" t="s">
        <v>152</v>
      </c>
      <c r="F145" s="147" t="s">
        <v>338</v>
      </c>
      <c r="I145" s="148"/>
      <c r="L145" s="33"/>
      <c r="M145" s="149"/>
      <c r="T145" s="54"/>
      <c r="AT145" s="18" t="s">
        <v>152</v>
      </c>
      <c r="AU145" s="18" t="s">
        <v>88</v>
      </c>
    </row>
    <row r="146" spans="2:65" s="1" customFormat="1" ht="11.25">
      <c r="B146" s="33"/>
      <c r="D146" s="150" t="s">
        <v>154</v>
      </c>
      <c r="F146" s="151" t="s">
        <v>339</v>
      </c>
      <c r="I146" s="148"/>
      <c r="L146" s="33"/>
      <c r="M146" s="149"/>
      <c r="T146" s="54"/>
      <c r="AT146" s="18" t="s">
        <v>154</v>
      </c>
      <c r="AU146" s="18" t="s">
        <v>88</v>
      </c>
    </row>
    <row r="147" spans="2:65" s="1" customFormat="1" ht="16.5" customHeight="1">
      <c r="B147" s="132"/>
      <c r="C147" s="176" t="s">
        <v>176</v>
      </c>
      <c r="D147" s="176" t="s">
        <v>331</v>
      </c>
      <c r="E147" s="177" t="s">
        <v>340</v>
      </c>
      <c r="F147" s="178" t="s">
        <v>341</v>
      </c>
      <c r="G147" s="179" t="s">
        <v>320</v>
      </c>
      <c r="H147" s="180">
        <v>1</v>
      </c>
      <c r="I147" s="181"/>
      <c r="J147" s="182">
        <f>ROUND(I147*H147,2)</f>
        <v>0</v>
      </c>
      <c r="K147" s="178" t="s">
        <v>3</v>
      </c>
      <c r="L147" s="183"/>
      <c r="M147" s="184" t="s">
        <v>3</v>
      </c>
      <c r="N147" s="185" t="s">
        <v>49</v>
      </c>
      <c r="P147" s="142">
        <f>O147*H147</f>
        <v>0</v>
      </c>
      <c r="Q147" s="142">
        <v>8.1000000000000003E-2</v>
      </c>
      <c r="R147" s="142">
        <f>Q147*H147</f>
        <v>8.1000000000000003E-2</v>
      </c>
      <c r="S147" s="142">
        <v>0</v>
      </c>
      <c r="T147" s="143">
        <f>S147*H147</f>
        <v>0</v>
      </c>
      <c r="AR147" s="144" t="s">
        <v>163</v>
      </c>
      <c r="AT147" s="144" t="s">
        <v>331</v>
      </c>
      <c r="AU147" s="144" t="s">
        <v>88</v>
      </c>
      <c r="AY147" s="18" t="s">
        <v>143</v>
      </c>
      <c r="BE147" s="145">
        <f>IF(N147="základní",J147,0)</f>
        <v>0</v>
      </c>
      <c r="BF147" s="145">
        <f>IF(N147="snížená",J147,0)</f>
        <v>0</v>
      </c>
      <c r="BG147" s="145">
        <f>IF(N147="zákl. přenesená",J147,0)</f>
        <v>0</v>
      </c>
      <c r="BH147" s="145">
        <f>IF(N147="sníž. přenesená",J147,0)</f>
        <v>0</v>
      </c>
      <c r="BI147" s="145">
        <f>IF(N147="nulová",J147,0)</f>
        <v>0</v>
      </c>
      <c r="BJ147" s="18" t="s">
        <v>86</v>
      </c>
      <c r="BK147" s="145">
        <f>ROUND(I147*H147,2)</f>
        <v>0</v>
      </c>
      <c r="BL147" s="18" t="s">
        <v>150</v>
      </c>
      <c r="BM147" s="144" t="s">
        <v>342</v>
      </c>
    </row>
    <row r="148" spans="2:65" s="1" customFormat="1" ht="11.25">
      <c r="B148" s="33"/>
      <c r="D148" s="146" t="s">
        <v>152</v>
      </c>
      <c r="F148" s="147" t="s">
        <v>341</v>
      </c>
      <c r="I148" s="148"/>
      <c r="L148" s="33"/>
      <c r="M148" s="149"/>
      <c r="T148" s="54"/>
      <c r="AT148" s="18" t="s">
        <v>152</v>
      </c>
      <c r="AU148" s="18" t="s">
        <v>88</v>
      </c>
    </row>
    <row r="149" spans="2:65" s="11" customFormat="1" ht="22.9" customHeight="1">
      <c r="B149" s="120"/>
      <c r="D149" s="121" t="s">
        <v>77</v>
      </c>
      <c r="E149" s="130" t="s">
        <v>185</v>
      </c>
      <c r="F149" s="130" t="s">
        <v>343</v>
      </c>
      <c r="I149" s="123"/>
      <c r="J149" s="131">
        <f>BK149</f>
        <v>0</v>
      </c>
      <c r="L149" s="120"/>
      <c r="M149" s="125"/>
      <c r="P149" s="126">
        <f>SUM(P150:P173)</f>
        <v>0</v>
      </c>
      <c r="R149" s="126">
        <f>SUM(R150:R173)</f>
        <v>0</v>
      </c>
      <c r="T149" s="127">
        <f>SUM(T150:T173)</f>
        <v>0</v>
      </c>
      <c r="AR149" s="121" t="s">
        <v>86</v>
      </c>
      <c r="AT149" s="128" t="s">
        <v>77</v>
      </c>
      <c r="AU149" s="128" t="s">
        <v>86</v>
      </c>
      <c r="AY149" s="121" t="s">
        <v>143</v>
      </c>
      <c r="BK149" s="129">
        <f>SUM(BK150:BK173)</f>
        <v>0</v>
      </c>
    </row>
    <row r="150" spans="2:65" s="1" customFormat="1" ht="16.5" customHeight="1">
      <c r="B150" s="132"/>
      <c r="C150" s="133" t="s">
        <v>219</v>
      </c>
      <c r="D150" s="133" t="s">
        <v>145</v>
      </c>
      <c r="E150" s="134" t="s">
        <v>344</v>
      </c>
      <c r="F150" s="135" t="s">
        <v>345</v>
      </c>
      <c r="G150" s="136" t="s">
        <v>148</v>
      </c>
      <c r="H150" s="137">
        <v>9.15</v>
      </c>
      <c r="I150" s="138"/>
      <c r="J150" s="139">
        <f>ROUND(I150*H150,2)</f>
        <v>0</v>
      </c>
      <c r="K150" s="135" t="s">
        <v>149</v>
      </c>
      <c r="L150" s="33"/>
      <c r="M150" s="140" t="s">
        <v>3</v>
      </c>
      <c r="N150" s="141" t="s">
        <v>49</v>
      </c>
      <c r="P150" s="142">
        <f>O150*H150</f>
        <v>0</v>
      </c>
      <c r="Q150" s="142">
        <v>0</v>
      </c>
      <c r="R150" s="142">
        <f>Q150*H150</f>
        <v>0</v>
      </c>
      <c r="S150" s="142">
        <v>0</v>
      </c>
      <c r="T150" s="143">
        <f>S150*H150</f>
        <v>0</v>
      </c>
      <c r="AR150" s="144" t="s">
        <v>150</v>
      </c>
      <c r="AT150" s="144" t="s">
        <v>145</v>
      </c>
      <c r="AU150" s="144" t="s">
        <v>88</v>
      </c>
      <c r="AY150" s="18" t="s">
        <v>143</v>
      </c>
      <c r="BE150" s="145">
        <f>IF(N150="základní",J150,0)</f>
        <v>0</v>
      </c>
      <c r="BF150" s="145">
        <f>IF(N150="snížená",J150,0)</f>
        <v>0</v>
      </c>
      <c r="BG150" s="145">
        <f>IF(N150="zákl. přenesená",J150,0)</f>
        <v>0</v>
      </c>
      <c r="BH150" s="145">
        <f>IF(N150="sníž. přenesená",J150,0)</f>
        <v>0</v>
      </c>
      <c r="BI150" s="145">
        <f>IF(N150="nulová",J150,0)</f>
        <v>0</v>
      </c>
      <c r="BJ150" s="18" t="s">
        <v>86</v>
      </c>
      <c r="BK150" s="145">
        <f>ROUND(I150*H150,2)</f>
        <v>0</v>
      </c>
      <c r="BL150" s="18" t="s">
        <v>150</v>
      </c>
      <c r="BM150" s="144" t="s">
        <v>346</v>
      </c>
    </row>
    <row r="151" spans="2:65" s="1" customFormat="1" ht="11.25">
      <c r="B151" s="33"/>
      <c r="D151" s="146" t="s">
        <v>152</v>
      </c>
      <c r="F151" s="147" t="s">
        <v>347</v>
      </c>
      <c r="I151" s="148"/>
      <c r="L151" s="33"/>
      <c r="M151" s="149"/>
      <c r="T151" s="54"/>
      <c r="AT151" s="18" t="s">
        <v>152</v>
      </c>
      <c r="AU151" s="18" t="s">
        <v>88</v>
      </c>
    </row>
    <row r="152" spans="2:65" s="1" customFormat="1" ht="11.25">
      <c r="B152" s="33"/>
      <c r="D152" s="150" t="s">
        <v>154</v>
      </c>
      <c r="F152" s="151" t="s">
        <v>348</v>
      </c>
      <c r="I152" s="148"/>
      <c r="L152" s="33"/>
      <c r="M152" s="149"/>
      <c r="T152" s="54"/>
      <c r="AT152" s="18" t="s">
        <v>154</v>
      </c>
      <c r="AU152" s="18" t="s">
        <v>88</v>
      </c>
    </row>
    <row r="153" spans="2:65" s="12" customFormat="1" ht="11.25">
      <c r="B153" s="152"/>
      <c r="D153" s="146" t="s">
        <v>156</v>
      </c>
      <c r="E153" s="153" t="s">
        <v>3</v>
      </c>
      <c r="F153" s="154" t="s">
        <v>349</v>
      </c>
      <c r="H153" s="155">
        <v>9.15</v>
      </c>
      <c r="I153" s="156"/>
      <c r="L153" s="152"/>
      <c r="M153" s="157"/>
      <c r="T153" s="158"/>
      <c r="AT153" s="153" t="s">
        <v>156</v>
      </c>
      <c r="AU153" s="153" t="s">
        <v>88</v>
      </c>
      <c r="AV153" s="12" t="s">
        <v>88</v>
      </c>
      <c r="AW153" s="12" t="s">
        <v>37</v>
      </c>
      <c r="AX153" s="12" t="s">
        <v>86</v>
      </c>
      <c r="AY153" s="153" t="s">
        <v>143</v>
      </c>
    </row>
    <row r="154" spans="2:65" s="1" customFormat="1" ht="16.5" customHeight="1">
      <c r="B154" s="132"/>
      <c r="C154" s="133" t="s">
        <v>228</v>
      </c>
      <c r="D154" s="133" t="s">
        <v>145</v>
      </c>
      <c r="E154" s="134" t="s">
        <v>350</v>
      </c>
      <c r="F154" s="135" t="s">
        <v>351</v>
      </c>
      <c r="G154" s="136" t="s">
        <v>148</v>
      </c>
      <c r="H154" s="137">
        <v>9.15</v>
      </c>
      <c r="I154" s="138"/>
      <c r="J154" s="139">
        <f>ROUND(I154*H154,2)</f>
        <v>0</v>
      </c>
      <c r="K154" s="135" t="s">
        <v>149</v>
      </c>
      <c r="L154" s="33"/>
      <c r="M154" s="140" t="s">
        <v>3</v>
      </c>
      <c r="N154" s="141" t="s">
        <v>49</v>
      </c>
      <c r="P154" s="142">
        <f>O154*H154</f>
        <v>0</v>
      </c>
      <c r="Q154" s="142">
        <v>0</v>
      </c>
      <c r="R154" s="142">
        <f>Q154*H154</f>
        <v>0</v>
      </c>
      <c r="S154" s="142">
        <v>0</v>
      </c>
      <c r="T154" s="143">
        <f>S154*H154</f>
        <v>0</v>
      </c>
      <c r="AR154" s="144" t="s">
        <v>150</v>
      </c>
      <c r="AT154" s="144" t="s">
        <v>145</v>
      </c>
      <c r="AU154" s="144" t="s">
        <v>88</v>
      </c>
      <c r="AY154" s="18" t="s">
        <v>143</v>
      </c>
      <c r="BE154" s="145">
        <f>IF(N154="základní",J154,0)</f>
        <v>0</v>
      </c>
      <c r="BF154" s="145">
        <f>IF(N154="snížená",J154,0)</f>
        <v>0</v>
      </c>
      <c r="BG154" s="145">
        <f>IF(N154="zákl. přenesená",J154,0)</f>
        <v>0</v>
      </c>
      <c r="BH154" s="145">
        <f>IF(N154="sníž. přenesená",J154,0)</f>
        <v>0</v>
      </c>
      <c r="BI154" s="145">
        <f>IF(N154="nulová",J154,0)</f>
        <v>0</v>
      </c>
      <c r="BJ154" s="18" t="s">
        <v>86</v>
      </c>
      <c r="BK154" s="145">
        <f>ROUND(I154*H154,2)</f>
        <v>0</v>
      </c>
      <c r="BL154" s="18" t="s">
        <v>150</v>
      </c>
      <c r="BM154" s="144" t="s">
        <v>352</v>
      </c>
    </row>
    <row r="155" spans="2:65" s="1" customFormat="1" ht="19.5">
      <c r="B155" s="33"/>
      <c r="D155" s="146" t="s">
        <v>152</v>
      </c>
      <c r="F155" s="147" t="s">
        <v>353</v>
      </c>
      <c r="I155" s="148"/>
      <c r="L155" s="33"/>
      <c r="M155" s="149"/>
      <c r="T155" s="54"/>
      <c r="AT155" s="18" t="s">
        <v>152</v>
      </c>
      <c r="AU155" s="18" t="s">
        <v>88</v>
      </c>
    </row>
    <row r="156" spans="2:65" s="1" customFormat="1" ht="11.25">
      <c r="B156" s="33"/>
      <c r="D156" s="150" t="s">
        <v>154</v>
      </c>
      <c r="F156" s="151" t="s">
        <v>354</v>
      </c>
      <c r="I156" s="148"/>
      <c r="L156" s="33"/>
      <c r="M156" s="149"/>
      <c r="T156" s="54"/>
      <c r="AT156" s="18" t="s">
        <v>154</v>
      </c>
      <c r="AU156" s="18" t="s">
        <v>88</v>
      </c>
    </row>
    <row r="157" spans="2:65" s="12" customFormat="1" ht="11.25">
      <c r="B157" s="152"/>
      <c r="D157" s="146" t="s">
        <v>156</v>
      </c>
      <c r="E157" s="153" t="s">
        <v>3</v>
      </c>
      <c r="F157" s="154" t="s">
        <v>349</v>
      </c>
      <c r="H157" s="155">
        <v>9.15</v>
      </c>
      <c r="I157" s="156"/>
      <c r="L157" s="152"/>
      <c r="M157" s="157"/>
      <c r="T157" s="158"/>
      <c r="AT157" s="153" t="s">
        <v>156</v>
      </c>
      <c r="AU157" s="153" t="s">
        <v>88</v>
      </c>
      <c r="AV157" s="12" t="s">
        <v>88</v>
      </c>
      <c r="AW157" s="12" t="s">
        <v>37</v>
      </c>
      <c r="AX157" s="12" t="s">
        <v>86</v>
      </c>
      <c r="AY157" s="153" t="s">
        <v>143</v>
      </c>
    </row>
    <row r="158" spans="2:65" s="1" customFormat="1" ht="16.5" customHeight="1">
      <c r="B158" s="132"/>
      <c r="C158" s="133" t="s">
        <v>9</v>
      </c>
      <c r="D158" s="133" t="s">
        <v>145</v>
      </c>
      <c r="E158" s="134" t="s">
        <v>355</v>
      </c>
      <c r="F158" s="135" t="s">
        <v>356</v>
      </c>
      <c r="G158" s="136" t="s">
        <v>148</v>
      </c>
      <c r="H158" s="137">
        <v>9.15</v>
      </c>
      <c r="I158" s="138"/>
      <c r="J158" s="139">
        <f>ROUND(I158*H158,2)</f>
        <v>0</v>
      </c>
      <c r="K158" s="135" t="s">
        <v>149</v>
      </c>
      <c r="L158" s="33"/>
      <c r="M158" s="140" t="s">
        <v>3</v>
      </c>
      <c r="N158" s="141" t="s">
        <v>49</v>
      </c>
      <c r="P158" s="142">
        <f>O158*H158</f>
        <v>0</v>
      </c>
      <c r="Q158" s="142">
        <v>0</v>
      </c>
      <c r="R158" s="142">
        <f>Q158*H158</f>
        <v>0</v>
      </c>
      <c r="S158" s="142">
        <v>0</v>
      </c>
      <c r="T158" s="143">
        <f>S158*H158</f>
        <v>0</v>
      </c>
      <c r="AR158" s="144" t="s">
        <v>150</v>
      </c>
      <c r="AT158" s="144" t="s">
        <v>145</v>
      </c>
      <c r="AU158" s="144" t="s">
        <v>88</v>
      </c>
      <c r="AY158" s="18" t="s">
        <v>143</v>
      </c>
      <c r="BE158" s="145">
        <f>IF(N158="základní",J158,0)</f>
        <v>0</v>
      </c>
      <c r="BF158" s="145">
        <f>IF(N158="snížená",J158,0)</f>
        <v>0</v>
      </c>
      <c r="BG158" s="145">
        <f>IF(N158="zákl. přenesená",J158,0)</f>
        <v>0</v>
      </c>
      <c r="BH158" s="145">
        <f>IF(N158="sníž. přenesená",J158,0)</f>
        <v>0</v>
      </c>
      <c r="BI158" s="145">
        <f>IF(N158="nulová",J158,0)</f>
        <v>0</v>
      </c>
      <c r="BJ158" s="18" t="s">
        <v>86</v>
      </c>
      <c r="BK158" s="145">
        <f>ROUND(I158*H158,2)</f>
        <v>0</v>
      </c>
      <c r="BL158" s="18" t="s">
        <v>150</v>
      </c>
      <c r="BM158" s="144" t="s">
        <v>357</v>
      </c>
    </row>
    <row r="159" spans="2:65" s="1" customFormat="1" ht="19.5">
      <c r="B159" s="33"/>
      <c r="D159" s="146" t="s">
        <v>152</v>
      </c>
      <c r="F159" s="147" t="s">
        <v>358</v>
      </c>
      <c r="I159" s="148"/>
      <c r="L159" s="33"/>
      <c r="M159" s="149"/>
      <c r="T159" s="54"/>
      <c r="AT159" s="18" t="s">
        <v>152</v>
      </c>
      <c r="AU159" s="18" t="s">
        <v>88</v>
      </c>
    </row>
    <row r="160" spans="2:65" s="1" customFormat="1" ht="11.25">
      <c r="B160" s="33"/>
      <c r="D160" s="150" t="s">
        <v>154</v>
      </c>
      <c r="F160" s="151" t="s">
        <v>359</v>
      </c>
      <c r="I160" s="148"/>
      <c r="L160" s="33"/>
      <c r="M160" s="149"/>
      <c r="T160" s="54"/>
      <c r="AT160" s="18" t="s">
        <v>154</v>
      </c>
      <c r="AU160" s="18" t="s">
        <v>88</v>
      </c>
    </row>
    <row r="161" spans="2:65" s="12" customFormat="1" ht="11.25">
      <c r="B161" s="152"/>
      <c r="D161" s="146" t="s">
        <v>156</v>
      </c>
      <c r="E161" s="153" t="s">
        <v>3</v>
      </c>
      <c r="F161" s="154" t="s">
        <v>349</v>
      </c>
      <c r="H161" s="155">
        <v>9.15</v>
      </c>
      <c r="I161" s="156"/>
      <c r="L161" s="152"/>
      <c r="M161" s="157"/>
      <c r="T161" s="158"/>
      <c r="AT161" s="153" t="s">
        <v>156</v>
      </c>
      <c r="AU161" s="153" t="s">
        <v>88</v>
      </c>
      <c r="AV161" s="12" t="s">
        <v>88</v>
      </c>
      <c r="AW161" s="12" t="s">
        <v>37</v>
      </c>
      <c r="AX161" s="12" t="s">
        <v>86</v>
      </c>
      <c r="AY161" s="153" t="s">
        <v>143</v>
      </c>
    </row>
    <row r="162" spans="2:65" s="1" customFormat="1" ht="16.5" customHeight="1">
      <c r="B162" s="132"/>
      <c r="C162" s="133" t="s">
        <v>240</v>
      </c>
      <c r="D162" s="133" t="s">
        <v>145</v>
      </c>
      <c r="E162" s="134" t="s">
        <v>360</v>
      </c>
      <c r="F162" s="135" t="s">
        <v>361</v>
      </c>
      <c r="G162" s="136" t="s">
        <v>148</v>
      </c>
      <c r="H162" s="137">
        <v>9.15</v>
      </c>
      <c r="I162" s="138"/>
      <c r="J162" s="139">
        <f>ROUND(I162*H162,2)</f>
        <v>0</v>
      </c>
      <c r="K162" s="135" t="s">
        <v>149</v>
      </c>
      <c r="L162" s="33"/>
      <c r="M162" s="140" t="s">
        <v>3</v>
      </c>
      <c r="N162" s="141" t="s">
        <v>49</v>
      </c>
      <c r="P162" s="142">
        <f>O162*H162</f>
        <v>0</v>
      </c>
      <c r="Q162" s="142">
        <v>0</v>
      </c>
      <c r="R162" s="142">
        <f>Q162*H162</f>
        <v>0</v>
      </c>
      <c r="S162" s="142">
        <v>0</v>
      </c>
      <c r="T162" s="143">
        <f>S162*H162</f>
        <v>0</v>
      </c>
      <c r="AR162" s="144" t="s">
        <v>150</v>
      </c>
      <c r="AT162" s="144" t="s">
        <v>145</v>
      </c>
      <c r="AU162" s="144" t="s">
        <v>88</v>
      </c>
      <c r="AY162" s="18" t="s">
        <v>143</v>
      </c>
      <c r="BE162" s="145">
        <f>IF(N162="základní",J162,0)</f>
        <v>0</v>
      </c>
      <c r="BF162" s="145">
        <f>IF(N162="snížená",J162,0)</f>
        <v>0</v>
      </c>
      <c r="BG162" s="145">
        <f>IF(N162="zákl. přenesená",J162,0)</f>
        <v>0</v>
      </c>
      <c r="BH162" s="145">
        <f>IF(N162="sníž. přenesená",J162,0)</f>
        <v>0</v>
      </c>
      <c r="BI162" s="145">
        <f>IF(N162="nulová",J162,0)</f>
        <v>0</v>
      </c>
      <c r="BJ162" s="18" t="s">
        <v>86</v>
      </c>
      <c r="BK162" s="145">
        <f>ROUND(I162*H162,2)</f>
        <v>0</v>
      </c>
      <c r="BL162" s="18" t="s">
        <v>150</v>
      </c>
      <c r="BM162" s="144" t="s">
        <v>362</v>
      </c>
    </row>
    <row r="163" spans="2:65" s="1" customFormat="1" ht="11.25">
      <c r="B163" s="33"/>
      <c r="D163" s="146" t="s">
        <v>152</v>
      </c>
      <c r="F163" s="147" t="s">
        <v>363</v>
      </c>
      <c r="I163" s="148"/>
      <c r="L163" s="33"/>
      <c r="M163" s="149"/>
      <c r="T163" s="54"/>
      <c r="AT163" s="18" t="s">
        <v>152</v>
      </c>
      <c r="AU163" s="18" t="s">
        <v>88</v>
      </c>
    </row>
    <row r="164" spans="2:65" s="1" customFormat="1" ht="11.25">
      <c r="B164" s="33"/>
      <c r="D164" s="150" t="s">
        <v>154</v>
      </c>
      <c r="F164" s="151" t="s">
        <v>364</v>
      </c>
      <c r="I164" s="148"/>
      <c r="L164" s="33"/>
      <c r="M164" s="149"/>
      <c r="T164" s="54"/>
      <c r="AT164" s="18" t="s">
        <v>154</v>
      </c>
      <c r="AU164" s="18" t="s">
        <v>88</v>
      </c>
    </row>
    <row r="165" spans="2:65" s="12" customFormat="1" ht="11.25">
      <c r="B165" s="152"/>
      <c r="D165" s="146" t="s">
        <v>156</v>
      </c>
      <c r="E165" s="153" t="s">
        <v>3</v>
      </c>
      <c r="F165" s="154" t="s">
        <v>349</v>
      </c>
      <c r="H165" s="155">
        <v>9.15</v>
      </c>
      <c r="I165" s="156"/>
      <c r="L165" s="152"/>
      <c r="M165" s="157"/>
      <c r="T165" s="158"/>
      <c r="AT165" s="153" t="s">
        <v>156</v>
      </c>
      <c r="AU165" s="153" t="s">
        <v>88</v>
      </c>
      <c r="AV165" s="12" t="s">
        <v>88</v>
      </c>
      <c r="AW165" s="12" t="s">
        <v>37</v>
      </c>
      <c r="AX165" s="12" t="s">
        <v>86</v>
      </c>
      <c r="AY165" s="153" t="s">
        <v>143</v>
      </c>
    </row>
    <row r="166" spans="2:65" s="1" customFormat="1" ht="16.5" customHeight="1">
      <c r="B166" s="132"/>
      <c r="C166" s="133" t="s">
        <v>246</v>
      </c>
      <c r="D166" s="133" t="s">
        <v>145</v>
      </c>
      <c r="E166" s="134" t="s">
        <v>365</v>
      </c>
      <c r="F166" s="135" t="s">
        <v>366</v>
      </c>
      <c r="G166" s="136" t="s">
        <v>148</v>
      </c>
      <c r="H166" s="137">
        <v>9.15</v>
      </c>
      <c r="I166" s="138"/>
      <c r="J166" s="139">
        <f>ROUND(I166*H166,2)</f>
        <v>0</v>
      </c>
      <c r="K166" s="135" t="s">
        <v>149</v>
      </c>
      <c r="L166" s="33"/>
      <c r="M166" s="140" t="s">
        <v>3</v>
      </c>
      <c r="N166" s="141" t="s">
        <v>49</v>
      </c>
      <c r="P166" s="142">
        <f>O166*H166</f>
        <v>0</v>
      </c>
      <c r="Q166" s="142">
        <v>0</v>
      </c>
      <c r="R166" s="142">
        <f>Q166*H166</f>
        <v>0</v>
      </c>
      <c r="S166" s="142">
        <v>0</v>
      </c>
      <c r="T166" s="143">
        <f>S166*H166</f>
        <v>0</v>
      </c>
      <c r="AR166" s="144" t="s">
        <v>150</v>
      </c>
      <c r="AT166" s="144" t="s">
        <v>145</v>
      </c>
      <c r="AU166" s="144" t="s">
        <v>88</v>
      </c>
      <c r="AY166" s="18" t="s">
        <v>143</v>
      </c>
      <c r="BE166" s="145">
        <f>IF(N166="základní",J166,0)</f>
        <v>0</v>
      </c>
      <c r="BF166" s="145">
        <f>IF(N166="snížená",J166,0)</f>
        <v>0</v>
      </c>
      <c r="BG166" s="145">
        <f>IF(N166="zákl. přenesená",J166,0)</f>
        <v>0</v>
      </c>
      <c r="BH166" s="145">
        <f>IF(N166="sníž. přenesená",J166,0)</f>
        <v>0</v>
      </c>
      <c r="BI166" s="145">
        <f>IF(N166="nulová",J166,0)</f>
        <v>0</v>
      </c>
      <c r="BJ166" s="18" t="s">
        <v>86</v>
      </c>
      <c r="BK166" s="145">
        <f>ROUND(I166*H166,2)</f>
        <v>0</v>
      </c>
      <c r="BL166" s="18" t="s">
        <v>150</v>
      </c>
      <c r="BM166" s="144" t="s">
        <v>367</v>
      </c>
    </row>
    <row r="167" spans="2:65" s="1" customFormat="1" ht="11.25">
      <c r="B167" s="33"/>
      <c r="D167" s="146" t="s">
        <v>152</v>
      </c>
      <c r="F167" s="147" t="s">
        <v>368</v>
      </c>
      <c r="I167" s="148"/>
      <c r="L167" s="33"/>
      <c r="M167" s="149"/>
      <c r="T167" s="54"/>
      <c r="AT167" s="18" t="s">
        <v>152</v>
      </c>
      <c r="AU167" s="18" t="s">
        <v>88</v>
      </c>
    </row>
    <row r="168" spans="2:65" s="1" customFormat="1" ht="11.25">
      <c r="B168" s="33"/>
      <c r="D168" s="150" t="s">
        <v>154</v>
      </c>
      <c r="F168" s="151" t="s">
        <v>369</v>
      </c>
      <c r="I168" s="148"/>
      <c r="L168" s="33"/>
      <c r="M168" s="149"/>
      <c r="T168" s="54"/>
      <c r="AT168" s="18" t="s">
        <v>154</v>
      </c>
      <c r="AU168" s="18" t="s">
        <v>88</v>
      </c>
    </row>
    <row r="169" spans="2:65" s="12" customFormat="1" ht="11.25">
      <c r="B169" s="152"/>
      <c r="D169" s="146" t="s">
        <v>156</v>
      </c>
      <c r="E169" s="153" t="s">
        <v>3</v>
      </c>
      <c r="F169" s="154" t="s">
        <v>349</v>
      </c>
      <c r="H169" s="155">
        <v>9.15</v>
      </c>
      <c r="I169" s="156"/>
      <c r="L169" s="152"/>
      <c r="M169" s="157"/>
      <c r="T169" s="158"/>
      <c r="AT169" s="153" t="s">
        <v>156</v>
      </c>
      <c r="AU169" s="153" t="s">
        <v>88</v>
      </c>
      <c r="AV169" s="12" t="s">
        <v>88</v>
      </c>
      <c r="AW169" s="12" t="s">
        <v>37</v>
      </c>
      <c r="AX169" s="12" t="s">
        <v>86</v>
      </c>
      <c r="AY169" s="153" t="s">
        <v>143</v>
      </c>
    </row>
    <row r="170" spans="2:65" s="1" customFormat="1" ht="16.5" customHeight="1">
      <c r="B170" s="132"/>
      <c r="C170" s="133" t="s">
        <v>256</v>
      </c>
      <c r="D170" s="133" t="s">
        <v>145</v>
      </c>
      <c r="E170" s="134" t="s">
        <v>370</v>
      </c>
      <c r="F170" s="135" t="s">
        <v>371</v>
      </c>
      <c r="G170" s="136" t="s">
        <v>148</v>
      </c>
      <c r="H170" s="137">
        <v>9.15</v>
      </c>
      <c r="I170" s="138"/>
      <c r="J170" s="139">
        <f>ROUND(I170*H170,2)</f>
        <v>0</v>
      </c>
      <c r="K170" s="135" t="s">
        <v>149</v>
      </c>
      <c r="L170" s="33"/>
      <c r="M170" s="140" t="s">
        <v>3</v>
      </c>
      <c r="N170" s="141" t="s">
        <v>49</v>
      </c>
      <c r="P170" s="142">
        <f>O170*H170</f>
        <v>0</v>
      </c>
      <c r="Q170" s="142">
        <v>0</v>
      </c>
      <c r="R170" s="142">
        <f>Q170*H170</f>
        <v>0</v>
      </c>
      <c r="S170" s="142">
        <v>0</v>
      </c>
      <c r="T170" s="143">
        <f>S170*H170</f>
        <v>0</v>
      </c>
      <c r="AR170" s="144" t="s">
        <v>150</v>
      </c>
      <c r="AT170" s="144" t="s">
        <v>145</v>
      </c>
      <c r="AU170" s="144" t="s">
        <v>88</v>
      </c>
      <c r="AY170" s="18" t="s">
        <v>143</v>
      </c>
      <c r="BE170" s="145">
        <f>IF(N170="základní",J170,0)</f>
        <v>0</v>
      </c>
      <c r="BF170" s="145">
        <f>IF(N170="snížená",J170,0)</f>
        <v>0</v>
      </c>
      <c r="BG170" s="145">
        <f>IF(N170="zákl. přenesená",J170,0)</f>
        <v>0</v>
      </c>
      <c r="BH170" s="145">
        <f>IF(N170="sníž. přenesená",J170,0)</f>
        <v>0</v>
      </c>
      <c r="BI170" s="145">
        <f>IF(N170="nulová",J170,0)</f>
        <v>0</v>
      </c>
      <c r="BJ170" s="18" t="s">
        <v>86</v>
      </c>
      <c r="BK170" s="145">
        <f>ROUND(I170*H170,2)</f>
        <v>0</v>
      </c>
      <c r="BL170" s="18" t="s">
        <v>150</v>
      </c>
      <c r="BM170" s="144" t="s">
        <v>372</v>
      </c>
    </row>
    <row r="171" spans="2:65" s="1" customFormat="1" ht="19.5">
      <c r="B171" s="33"/>
      <c r="D171" s="146" t="s">
        <v>152</v>
      </c>
      <c r="F171" s="147" t="s">
        <v>373</v>
      </c>
      <c r="I171" s="148"/>
      <c r="L171" s="33"/>
      <c r="M171" s="149"/>
      <c r="T171" s="54"/>
      <c r="AT171" s="18" t="s">
        <v>152</v>
      </c>
      <c r="AU171" s="18" t="s">
        <v>88</v>
      </c>
    </row>
    <row r="172" spans="2:65" s="1" customFormat="1" ht="11.25">
      <c r="B172" s="33"/>
      <c r="D172" s="150" t="s">
        <v>154</v>
      </c>
      <c r="F172" s="151" t="s">
        <v>374</v>
      </c>
      <c r="I172" s="148"/>
      <c r="L172" s="33"/>
      <c r="M172" s="149"/>
      <c r="T172" s="54"/>
      <c r="AT172" s="18" t="s">
        <v>154</v>
      </c>
      <c r="AU172" s="18" t="s">
        <v>88</v>
      </c>
    </row>
    <row r="173" spans="2:65" s="12" customFormat="1" ht="11.25">
      <c r="B173" s="152"/>
      <c r="D173" s="146" t="s">
        <v>156</v>
      </c>
      <c r="E173" s="153" t="s">
        <v>3</v>
      </c>
      <c r="F173" s="154" t="s">
        <v>349</v>
      </c>
      <c r="H173" s="155">
        <v>9.15</v>
      </c>
      <c r="I173" s="156"/>
      <c r="L173" s="152"/>
      <c r="M173" s="157"/>
      <c r="T173" s="158"/>
      <c r="AT173" s="153" t="s">
        <v>156</v>
      </c>
      <c r="AU173" s="153" t="s">
        <v>88</v>
      </c>
      <c r="AV173" s="12" t="s">
        <v>88</v>
      </c>
      <c r="AW173" s="12" t="s">
        <v>37</v>
      </c>
      <c r="AX173" s="12" t="s">
        <v>86</v>
      </c>
      <c r="AY173" s="153" t="s">
        <v>143</v>
      </c>
    </row>
    <row r="174" spans="2:65" s="11" customFormat="1" ht="22.9" customHeight="1">
      <c r="B174" s="120"/>
      <c r="D174" s="121" t="s">
        <v>77</v>
      </c>
      <c r="E174" s="130" t="s">
        <v>191</v>
      </c>
      <c r="F174" s="130" t="s">
        <v>375</v>
      </c>
      <c r="I174" s="123"/>
      <c r="J174" s="131">
        <f>BK174</f>
        <v>0</v>
      </c>
      <c r="L174" s="120"/>
      <c r="M174" s="125"/>
      <c r="P174" s="126">
        <f>SUM(P175:P197)</f>
        <v>0</v>
      </c>
      <c r="R174" s="126">
        <f>SUM(R175:R197)</f>
        <v>2.0677433999999999</v>
      </c>
      <c r="T174" s="127">
        <f>SUM(T175:T197)</f>
        <v>0</v>
      </c>
      <c r="AR174" s="121" t="s">
        <v>86</v>
      </c>
      <c r="AT174" s="128" t="s">
        <v>77</v>
      </c>
      <c r="AU174" s="128" t="s">
        <v>86</v>
      </c>
      <c r="AY174" s="121" t="s">
        <v>143</v>
      </c>
      <c r="BK174" s="129">
        <f>SUM(BK175:BK197)</f>
        <v>0</v>
      </c>
    </row>
    <row r="175" spans="2:65" s="1" customFormat="1" ht="21.75" customHeight="1">
      <c r="B175" s="132"/>
      <c r="C175" s="133" t="s">
        <v>259</v>
      </c>
      <c r="D175" s="133" t="s">
        <v>145</v>
      </c>
      <c r="E175" s="134" t="s">
        <v>376</v>
      </c>
      <c r="F175" s="135" t="s">
        <v>377</v>
      </c>
      <c r="G175" s="136" t="s">
        <v>320</v>
      </c>
      <c r="H175" s="137">
        <v>3</v>
      </c>
      <c r="I175" s="138"/>
      <c r="J175" s="139">
        <f>ROUND(I175*H175,2)</f>
        <v>0</v>
      </c>
      <c r="K175" s="135" t="s">
        <v>149</v>
      </c>
      <c r="L175" s="33"/>
      <c r="M175" s="140" t="s">
        <v>3</v>
      </c>
      <c r="N175" s="141" t="s">
        <v>49</v>
      </c>
      <c r="P175" s="142">
        <f>O175*H175</f>
        <v>0</v>
      </c>
      <c r="Q175" s="142">
        <v>1.176E-2</v>
      </c>
      <c r="R175" s="142">
        <f>Q175*H175</f>
        <v>3.5279999999999999E-2</v>
      </c>
      <c r="S175" s="142">
        <v>0</v>
      </c>
      <c r="T175" s="143">
        <f>S175*H175</f>
        <v>0</v>
      </c>
      <c r="AR175" s="144" t="s">
        <v>150</v>
      </c>
      <c r="AT175" s="144" t="s">
        <v>145</v>
      </c>
      <c r="AU175" s="144" t="s">
        <v>88</v>
      </c>
      <c r="AY175" s="18" t="s">
        <v>143</v>
      </c>
      <c r="BE175" s="145">
        <f>IF(N175="základní",J175,0)</f>
        <v>0</v>
      </c>
      <c r="BF175" s="145">
        <f>IF(N175="snížená",J175,0)</f>
        <v>0</v>
      </c>
      <c r="BG175" s="145">
        <f>IF(N175="zákl. přenesená",J175,0)</f>
        <v>0</v>
      </c>
      <c r="BH175" s="145">
        <f>IF(N175="sníž. přenesená",J175,0)</f>
        <v>0</v>
      </c>
      <c r="BI175" s="145">
        <f>IF(N175="nulová",J175,0)</f>
        <v>0</v>
      </c>
      <c r="BJ175" s="18" t="s">
        <v>86</v>
      </c>
      <c r="BK175" s="145">
        <f>ROUND(I175*H175,2)</f>
        <v>0</v>
      </c>
      <c r="BL175" s="18" t="s">
        <v>150</v>
      </c>
      <c r="BM175" s="144" t="s">
        <v>378</v>
      </c>
    </row>
    <row r="176" spans="2:65" s="1" customFormat="1" ht="19.5">
      <c r="B176" s="33"/>
      <c r="D176" s="146" t="s">
        <v>152</v>
      </c>
      <c r="F176" s="147" t="s">
        <v>379</v>
      </c>
      <c r="I176" s="148"/>
      <c r="L176" s="33"/>
      <c r="M176" s="149"/>
      <c r="T176" s="54"/>
      <c r="AT176" s="18" t="s">
        <v>152</v>
      </c>
      <c r="AU176" s="18" t="s">
        <v>88</v>
      </c>
    </row>
    <row r="177" spans="2:65" s="1" customFormat="1" ht="11.25">
      <c r="B177" s="33"/>
      <c r="D177" s="150" t="s">
        <v>154</v>
      </c>
      <c r="F177" s="151" t="s">
        <v>380</v>
      </c>
      <c r="I177" s="148"/>
      <c r="L177" s="33"/>
      <c r="M177" s="149"/>
      <c r="T177" s="54"/>
      <c r="AT177" s="18" t="s">
        <v>154</v>
      </c>
      <c r="AU177" s="18" t="s">
        <v>88</v>
      </c>
    </row>
    <row r="178" spans="2:65" s="12" customFormat="1" ht="11.25">
      <c r="B178" s="152"/>
      <c r="D178" s="146" t="s">
        <v>156</v>
      </c>
      <c r="E178" s="153" t="s">
        <v>3</v>
      </c>
      <c r="F178" s="154" t="s">
        <v>381</v>
      </c>
      <c r="H178" s="155">
        <v>3</v>
      </c>
      <c r="I178" s="156"/>
      <c r="L178" s="152"/>
      <c r="M178" s="157"/>
      <c r="T178" s="158"/>
      <c r="AT178" s="153" t="s">
        <v>156</v>
      </c>
      <c r="AU178" s="153" t="s">
        <v>88</v>
      </c>
      <c r="AV178" s="12" t="s">
        <v>88</v>
      </c>
      <c r="AW178" s="12" t="s">
        <v>37</v>
      </c>
      <c r="AX178" s="12" t="s">
        <v>86</v>
      </c>
      <c r="AY178" s="153" t="s">
        <v>143</v>
      </c>
    </row>
    <row r="179" spans="2:65" s="1" customFormat="1" ht="16.5" customHeight="1">
      <c r="B179" s="132"/>
      <c r="C179" s="133" t="s">
        <v>382</v>
      </c>
      <c r="D179" s="133" t="s">
        <v>145</v>
      </c>
      <c r="E179" s="134" t="s">
        <v>383</v>
      </c>
      <c r="F179" s="135" t="s">
        <v>384</v>
      </c>
      <c r="G179" s="136" t="s">
        <v>148</v>
      </c>
      <c r="H179" s="137">
        <v>17.5</v>
      </c>
      <c r="I179" s="138"/>
      <c r="J179" s="139">
        <f>ROUND(I179*H179,2)</f>
        <v>0</v>
      </c>
      <c r="K179" s="135" t="s">
        <v>149</v>
      </c>
      <c r="L179" s="33"/>
      <c r="M179" s="140" t="s">
        <v>3</v>
      </c>
      <c r="N179" s="141" t="s">
        <v>49</v>
      </c>
      <c r="P179" s="142">
        <f>O179*H179</f>
        <v>0</v>
      </c>
      <c r="Q179" s="142">
        <v>5.7000000000000002E-3</v>
      </c>
      <c r="R179" s="142">
        <f>Q179*H179</f>
        <v>9.9750000000000005E-2</v>
      </c>
      <c r="S179" s="142">
        <v>0</v>
      </c>
      <c r="T179" s="143">
        <f>S179*H179</f>
        <v>0</v>
      </c>
      <c r="AR179" s="144" t="s">
        <v>150</v>
      </c>
      <c r="AT179" s="144" t="s">
        <v>145</v>
      </c>
      <c r="AU179" s="144" t="s">
        <v>88</v>
      </c>
      <c r="AY179" s="18" t="s">
        <v>143</v>
      </c>
      <c r="BE179" s="145">
        <f>IF(N179="základní",J179,0)</f>
        <v>0</v>
      </c>
      <c r="BF179" s="145">
        <f>IF(N179="snížená",J179,0)</f>
        <v>0</v>
      </c>
      <c r="BG179" s="145">
        <f>IF(N179="zákl. přenesená",J179,0)</f>
        <v>0</v>
      </c>
      <c r="BH179" s="145">
        <f>IF(N179="sníž. přenesená",J179,0)</f>
        <v>0</v>
      </c>
      <c r="BI179" s="145">
        <f>IF(N179="nulová",J179,0)</f>
        <v>0</v>
      </c>
      <c r="BJ179" s="18" t="s">
        <v>86</v>
      </c>
      <c r="BK179" s="145">
        <f>ROUND(I179*H179,2)</f>
        <v>0</v>
      </c>
      <c r="BL179" s="18" t="s">
        <v>150</v>
      </c>
      <c r="BM179" s="144" t="s">
        <v>385</v>
      </c>
    </row>
    <row r="180" spans="2:65" s="1" customFormat="1" ht="11.25">
      <c r="B180" s="33"/>
      <c r="D180" s="146" t="s">
        <v>152</v>
      </c>
      <c r="F180" s="147" t="s">
        <v>386</v>
      </c>
      <c r="I180" s="148"/>
      <c r="L180" s="33"/>
      <c r="M180" s="149"/>
      <c r="T180" s="54"/>
      <c r="AT180" s="18" t="s">
        <v>152</v>
      </c>
      <c r="AU180" s="18" t="s">
        <v>88</v>
      </c>
    </row>
    <row r="181" spans="2:65" s="1" customFormat="1" ht="11.25">
      <c r="B181" s="33"/>
      <c r="D181" s="150" t="s">
        <v>154</v>
      </c>
      <c r="F181" s="151" t="s">
        <v>387</v>
      </c>
      <c r="I181" s="148"/>
      <c r="L181" s="33"/>
      <c r="M181" s="149"/>
      <c r="T181" s="54"/>
      <c r="AT181" s="18" t="s">
        <v>154</v>
      </c>
      <c r="AU181" s="18" t="s">
        <v>88</v>
      </c>
    </row>
    <row r="182" spans="2:65" s="13" customFormat="1" ht="11.25">
      <c r="B182" s="159"/>
      <c r="D182" s="146" t="s">
        <v>156</v>
      </c>
      <c r="E182" s="160" t="s">
        <v>3</v>
      </c>
      <c r="F182" s="161" t="s">
        <v>388</v>
      </c>
      <c r="H182" s="160" t="s">
        <v>3</v>
      </c>
      <c r="I182" s="162"/>
      <c r="L182" s="159"/>
      <c r="M182" s="163"/>
      <c r="T182" s="164"/>
      <c r="AT182" s="160" t="s">
        <v>156</v>
      </c>
      <c r="AU182" s="160" t="s">
        <v>88</v>
      </c>
      <c r="AV182" s="13" t="s">
        <v>86</v>
      </c>
      <c r="AW182" s="13" t="s">
        <v>37</v>
      </c>
      <c r="AX182" s="13" t="s">
        <v>78</v>
      </c>
      <c r="AY182" s="160" t="s">
        <v>143</v>
      </c>
    </row>
    <row r="183" spans="2:65" s="12" customFormat="1" ht="11.25">
      <c r="B183" s="152"/>
      <c r="D183" s="146" t="s">
        <v>156</v>
      </c>
      <c r="E183" s="153" t="s">
        <v>3</v>
      </c>
      <c r="F183" s="154" t="s">
        <v>389</v>
      </c>
      <c r="H183" s="155">
        <v>17.5</v>
      </c>
      <c r="I183" s="156"/>
      <c r="L183" s="152"/>
      <c r="M183" s="157"/>
      <c r="T183" s="158"/>
      <c r="AT183" s="153" t="s">
        <v>156</v>
      </c>
      <c r="AU183" s="153" t="s">
        <v>88</v>
      </c>
      <c r="AV183" s="12" t="s">
        <v>88</v>
      </c>
      <c r="AW183" s="12" t="s">
        <v>37</v>
      </c>
      <c r="AX183" s="12" t="s">
        <v>86</v>
      </c>
      <c r="AY183" s="153" t="s">
        <v>143</v>
      </c>
    </row>
    <row r="184" spans="2:65" s="1" customFormat="1" ht="16.5" customHeight="1">
      <c r="B184" s="132"/>
      <c r="C184" s="133" t="s">
        <v>390</v>
      </c>
      <c r="D184" s="133" t="s">
        <v>145</v>
      </c>
      <c r="E184" s="134" t="s">
        <v>391</v>
      </c>
      <c r="F184" s="135" t="s">
        <v>392</v>
      </c>
      <c r="G184" s="136" t="s">
        <v>168</v>
      </c>
      <c r="H184" s="137">
        <v>0.4</v>
      </c>
      <c r="I184" s="138"/>
      <c r="J184" s="139">
        <f>ROUND(I184*H184,2)</f>
        <v>0</v>
      </c>
      <c r="K184" s="135" t="s">
        <v>149</v>
      </c>
      <c r="L184" s="33"/>
      <c r="M184" s="140" t="s">
        <v>3</v>
      </c>
      <c r="N184" s="141" t="s">
        <v>49</v>
      </c>
      <c r="P184" s="142">
        <f>O184*H184</f>
        <v>0</v>
      </c>
      <c r="Q184" s="142">
        <v>2.5018699999999998</v>
      </c>
      <c r="R184" s="142">
        <f>Q184*H184</f>
        <v>1.000748</v>
      </c>
      <c r="S184" s="142">
        <v>0</v>
      </c>
      <c r="T184" s="143">
        <f>S184*H184</f>
        <v>0</v>
      </c>
      <c r="AR184" s="144" t="s">
        <v>150</v>
      </c>
      <c r="AT184" s="144" t="s">
        <v>145</v>
      </c>
      <c r="AU184" s="144" t="s">
        <v>88</v>
      </c>
      <c r="AY184" s="18" t="s">
        <v>143</v>
      </c>
      <c r="BE184" s="145">
        <f>IF(N184="základní",J184,0)</f>
        <v>0</v>
      </c>
      <c r="BF184" s="145">
        <f>IF(N184="snížená",J184,0)</f>
        <v>0</v>
      </c>
      <c r="BG184" s="145">
        <f>IF(N184="zákl. přenesená",J184,0)</f>
        <v>0</v>
      </c>
      <c r="BH184" s="145">
        <f>IF(N184="sníž. přenesená",J184,0)</f>
        <v>0</v>
      </c>
      <c r="BI184" s="145">
        <f>IF(N184="nulová",J184,0)</f>
        <v>0</v>
      </c>
      <c r="BJ184" s="18" t="s">
        <v>86</v>
      </c>
      <c r="BK184" s="145">
        <f>ROUND(I184*H184,2)</f>
        <v>0</v>
      </c>
      <c r="BL184" s="18" t="s">
        <v>150</v>
      </c>
      <c r="BM184" s="144" t="s">
        <v>393</v>
      </c>
    </row>
    <row r="185" spans="2:65" s="1" customFormat="1" ht="11.25">
      <c r="B185" s="33"/>
      <c r="D185" s="146" t="s">
        <v>152</v>
      </c>
      <c r="F185" s="147" t="s">
        <v>394</v>
      </c>
      <c r="I185" s="148"/>
      <c r="L185" s="33"/>
      <c r="M185" s="149"/>
      <c r="T185" s="54"/>
      <c r="AT185" s="18" t="s">
        <v>152</v>
      </c>
      <c r="AU185" s="18" t="s">
        <v>88</v>
      </c>
    </row>
    <row r="186" spans="2:65" s="1" customFormat="1" ht="11.25">
      <c r="B186" s="33"/>
      <c r="D186" s="150" t="s">
        <v>154</v>
      </c>
      <c r="F186" s="151" t="s">
        <v>395</v>
      </c>
      <c r="I186" s="148"/>
      <c r="L186" s="33"/>
      <c r="M186" s="149"/>
      <c r="T186" s="54"/>
      <c r="AT186" s="18" t="s">
        <v>154</v>
      </c>
      <c r="AU186" s="18" t="s">
        <v>88</v>
      </c>
    </row>
    <row r="187" spans="2:65" s="13" customFormat="1" ht="11.25">
      <c r="B187" s="159"/>
      <c r="D187" s="146" t="s">
        <v>156</v>
      </c>
      <c r="E187" s="160" t="s">
        <v>3</v>
      </c>
      <c r="F187" s="161" t="s">
        <v>396</v>
      </c>
      <c r="H187" s="160" t="s">
        <v>3</v>
      </c>
      <c r="I187" s="162"/>
      <c r="L187" s="159"/>
      <c r="M187" s="163"/>
      <c r="T187" s="164"/>
      <c r="AT187" s="160" t="s">
        <v>156</v>
      </c>
      <c r="AU187" s="160" t="s">
        <v>88</v>
      </c>
      <c r="AV187" s="13" t="s">
        <v>86</v>
      </c>
      <c r="AW187" s="13" t="s">
        <v>37</v>
      </c>
      <c r="AX187" s="13" t="s">
        <v>78</v>
      </c>
      <c r="AY187" s="160" t="s">
        <v>143</v>
      </c>
    </row>
    <row r="188" spans="2:65" s="12" customFormat="1" ht="11.25">
      <c r="B188" s="152"/>
      <c r="D188" s="146" t="s">
        <v>156</v>
      </c>
      <c r="E188" s="153" t="s">
        <v>3</v>
      </c>
      <c r="F188" s="154" t="s">
        <v>397</v>
      </c>
      <c r="H188" s="155">
        <v>0.4</v>
      </c>
      <c r="I188" s="156"/>
      <c r="L188" s="152"/>
      <c r="M188" s="157"/>
      <c r="T188" s="158"/>
      <c r="AT188" s="153" t="s">
        <v>156</v>
      </c>
      <c r="AU188" s="153" t="s">
        <v>88</v>
      </c>
      <c r="AV188" s="12" t="s">
        <v>88</v>
      </c>
      <c r="AW188" s="12" t="s">
        <v>37</v>
      </c>
      <c r="AX188" s="12" t="s">
        <v>86</v>
      </c>
      <c r="AY188" s="153" t="s">
        <v>143</v>
      </c>
    </row>
    <row r="189" spans="2:65" s="1" customFormat="1" ht="16.5" customHeight="1">
      <c r="B189" s="132"/>
      <c r="C189" s="133" t="s">
        <v>398</v>
      </c>
      <c r="D189" s="133" t="s">
        <v>145</v>
      </c>
      <c r="E189" s="134" t="s">
        <v>399</v>
      </c>
      <c r="F189" s="135" t="s">
        <v>400</v>
      </c>
      <c r="G189" s="136" t="s">
        <v>231</v>
      </c>
      <c r="H189" s="137">
        <v>0.02</v>
      </c>
      <c r="I189" s="138"/>
      <c r="J189" s="139">
        <f>ROUND(I189*H189,2)</f>
        <v>0</v>
      </c>
      <c r="K189" s="135" t="s">
        <v>149</v>
      </c>
      <c r="L189" s="33"/>
      <c r="M189" s="140" t="s">
        <v>3</v>
      </c>
      <c r="N189" s="141" t="s">
        <v>49</v>
      </c>
      <c r="P189" s="142">
        <f>O189*H189</f>
        <v>0</v>
      </c>
      <c r="Q189" s="142">
        <v>1.06277</v>
      </c>
      <c r="R189" s="142">
        <f>Q189*H189</f>
        <v>2.1255400000000001E-2</v>
      </c>
      <c r="S189" s="142">
        <v>0</v>
      </c>
      <c r="T189" s="143">
        <f>S189*H189</f>
        <v>0</v>
      </c>
      <c r="AR189" s="144" t="s">
        <v>150</v>
      </c>
      <c r="AT189" s="144" t="s">
        <v>145</v>
      </c>
      <c r="AU189" s="144" t="s">
        <v>88</v>
      </c>
      <c r="AY189" s="18" t="s">
        <v>143</v>
      </c>
      <c r="BE189" s="145">
        <f>IF(N189="základní",J189,0)</f>
        <v>0</v>
      </c>
      <c r="BF189" s="145">
        <f>IF(N189="snížená",J189,0)</f>
        <v>0</v>
      </c>
      <c r="BG189" s="145">
        <f>IF(N189="zákl. přenesená",J189,0)</f>
        <v>0</v>
      </c>
      <c r="BH189" s="145">
        <f>IF(N189="sníž. přenesená",J189,0)</f>
        <v>0</v>
      </c>
      <c r="BI189" s="145">
        <f>IF(N189="nulová",J189,0)</f>
        <v>0</v>
      </c>
      <c r="BJ189" s="18" t="s">
        <v>86</v>
      </c>
      <c r="BK189" s="145">
        <f>ROUND(I189*H189,2)</f>
        <v>0</v>
      </c>
      <c r="BL189" s="18" t="s">
        <v>150</v>
      </c>
      <c r="BM189" s="144" t="s">
        <v>401</v>
      </c>
    </row>
    <row r="190" spans="2:65" s="1" customFormat="1" ht="11.25">
      <c r="B190" s="33"/>
      <c r="D190" s="146" t="s">
        <v>152</v>
      </c>
      <c r="F190" s="147" t="s">
        <v>402</v>
      </c>
      <c r="I190" s="148"/>
      <c r="L190" s="33"/>
      <c r="M190" s="149"/>
      <c r="T190" s="54"/>
      <c r="AT190" s="18" t="s">
        <v>152</v>
      </c>
      <c r="AU190" s="18" t="s">
        <v>88</v>
      </c>
    </row>
    <row r="191" spans="2:65" s="1" customFormat="1" ht="11.25">
      <c r="B191" s="33"/>
      <c r="D191" s="150" t="s">
        <v>154</v>
      </c>
      <c r="F191" s="151" t="s">
        <v>403</v>
      </c>
      <c r="I191" s="148"/>
      <c r="L191" s="33"/>
      <c r="M191" s="149"/>
      <c r="T191" s="54"/>
      <c r="AT191" s="18" t="s">
        <v>154</v>
      </c>
      <c r="AU191" s="18" t="s">
        <v>88</v>
      </c>
    </row>
    <row r="192" spans="2:65" s="13" customFormat="1" ht="11.25">
      <c r="B192" s="159"/>
      <c r="D192" s="146" t="s">
        <v>156</v>
      </c>
      <c r="E192" s="160" t="s">
        <v>3</v>
      </c>
      <c r="F192" s="161" t="s">
        <v>290</v>
      </c>
      <c r="H192" s="160" t="s">
        <v>3</v>
      </c>
      <c r="I192" s="162"/>
      <c r="L192" s="159"/>
      <c r="M192" s="163"/>
      <c r="T192" s="164"/>
      <c r="AT192" s="160" t="s">
        <v>156</v>
      </c>
      <c r="AU192" s="160" t="s">
        <v>88</v>
      </c>
      <c r="AV192" s="13" t="s">
        <v>86</v>
      </c>
      <c r="AW192" s="13" t="s">
        <v>37</v>
      </c>
      <c r="AX192" s="13" t="s">
        <v>78</v>
      </c>
      <c r="AY192" s="160" t="s">
        <v>143</v>
      </c>
    </row>
    <row r="193" spans="2:65" s="12" customFormat="1" ht="11.25">
      <c r="B193" s="152"/>
      <c r="D193" s="146" t="s">
        <v>156</v>
      </c>
      <c r="E193" s="153" t="s">
        <v>3</v>
      </c>
      <c r="F193" s="154" t="s">
        <v>404</v>
      </c>
      <c r="H193" s="155">
        <v>0.02</v>
      </c>
      <c r="I193" s="156"/>
      <c r="L193" s="152"/>
      <c r="M193" s="157"/>
      <c r="T193" s="158"/>
      <c r="AT193" s="153" t="s">
        <v>156</v>
      </c>
      <c r="AU193" s="153" t="s">
        <v>88</v>
      </c>
      <c r="AV193" s="12" t="s">
        <v>88</v>
      </c>
      <c r="AW193" s="12" t="s">
        <v>37</v>
      </c>
      <c r="AX193" s="12" t="s">
        <v>86</v>
      </c>
      <c r="AY193" s="153" t="s">
        <v>143</v>
      </c>
    </row>
    <row r="194" spans="2:65" s="1" customFormat="1" ht="16.5" customHeight="1">
      <c r="B194" s="132"/>
      <c r="C194" s="133" t="s">
        <v>405</v>
      </c>
      <c r="D194" s="133" t="s">
        <v>145</v>
      </c>
      <c r="E194" s="134" t="s">
        <v>406</v>
      </c>
      <c r="F194" s="135" t="s">
        <v>407</v>
      </c>
      <c r="G194" s="136" t="s">
        <v>148</v>
      </c>
      <c r="H194" s="137">
        <v>3</v>
      </c>
      <c r="I194" s="138"/>
      <c r="J194" s="139">
        <f>ROUND(I194*H194,2)</f>
        <v>0</v>
      </c>
      <c r="K194" s="135" t="s">
        <v>149</v>
      </c>
      <c r="L194" s="33"/>
      <c r="M194" s="140" t="s">
        <v>3</v>
      </c>
      <c r="N194" s="141" t="s">
        <v>49</v>
      </c>
      <c r="P194" s="142">
        <f>O194*H194</f>
        <v>0</v>
      </c>
      <c r="Q194" s="142">
        <v>0.30357000000000001</v>
      </c>
      <c r="R194" s="142">
        <f>Q194*H194</f>
        <v>0.91071000000000002</v>
      </c>
      <c r="S194" s="142">
        <v>0</v>
      </c>
      <c r="T194" s="143">
        <f>S194*H194</f>
        <v>0</v>
      </c>
      <c r="AR194" s="144" t="s">
        <v>150</v>
      </c>
      <c r="AT194" s="144" t="s">
        <v>145</v>
      </c>
      <c r="AU194" s="144" t="s">
        <v>88</v>
      </c>
      <c r="AY194" s="18" t="s">
        <v>143</v>
      </c>
      <c r="BE194" s="145">
        <f>IF(N194="základní",J194,0)</f>
        <v>0</v>
      </c>
      <c r="BF194" s="145">
        <f>IF(N194="snížená",J194,0)</f>
        <v>0</v>
      </c>
      <c r="BG194" s="145">
        <f>IF(N194="zákl. přenesená",J194,0)</f>
        <v>0</v>
      </c>
      <c r="BH194" s="145">
        <f>IF(N194="sníž. přenesená",J194,0)</f>
        <v>0</v>
      </c>
      <c r="BI194" s="145">
        <f>IF(N194="nulová",J194,0)</f>
        <v>0</v>
      </c>
      <c r="BJ194" s="18" t="s">
        <v>86</v>
      </c>
      <c r="BK194" s="145">
        <f>ROUND(I194*H194,2)</f>
        <v>0</v>
      </c>
      <c r="BL194" s="18" t="s">
        <v>150</v>
      </c>
      <c r="BM194" s="144" t="s">
        <v>408</v>
      </c>
    </row>
    <row r="195" spans="2:65" s="1" customFormat="1" ht="11.25">
      <c r="B195" s="33"/>
      <c r="D195" s="146" t="s">
        <v>152</v>
      </c>
      <c r="F195" s="147" t="s">
        <v>409</v>
      </c>
      <c r="I195" s="148"/>
      <c r="L195" s="33"/>
      <c r="M195" s="149"/>
      <c r="T195" s="54"/>
      <c r="AT195" s="18" t="s">
        <v>152</v>
      </c>
      <c r="AU195" s="18" t="s">
        <v>88</v>
      </c>
    </row>
    <row r="196" spans="2:65" s="1" customFormat="1" ht="11.25">
      <c r="B196" s="33"/>
      <c r="D196" s="150" t="s">
        <v>154</v>
      </c>
      <c r="F196" s="151" t="s">
        <v>410</v>
      </c>
      <c r="I196" s="148"/>
      <c r="L196" s="33"/>
      <c r="M196" s="149"/>
      <c r="T196" s="54"/>
      <c r="AT196" s="18" t="s">
        <v>154</v>
      </c>
      <c r="AU196" s="18" t="s">
        <v>88</v>
      </c>
    </row>
    <row r="197" spans="2:65" s="12" customFormat="1" ht="11.25">
      <c r="B197" s="152"/>
      <c r="D197" s="146" t="s">
        <v>156</v>
      </c>
      <c r="E197" s="153" t="s">
        <v>3</v>
      </c>
      <c r="F197" s="154" t="s">
        <v>411</v>
      </c>
      <c r="H197" s="155">
        <v>3</v>
      </c>
      <c r="I197" s="156"/>
      <c r="L197" s="152"/>
      <c r="M197" s="157"/>
      <c r="T197" s="158"/>
      <c r="AT197" s="153" t="s">
        <v>156</v>
      </c>
      <c r="AU197" s="153" t="s">
        <v>88</v>
      </c>
      <c r="AV197" s="12" t="s">
        <v>88</v>
      </c>
      <c r="AW197" s="12" t="s">
        <v>37</v>
      </c>
      <c r="AX197" s="12" t="s">
        <v>86</v>
      </c>
      <c r="AY197" s="153" t="s">
        <v>143</v>
      </c>
    </row>
    <row r="198" spans="2:65" s="11" customFormat="1" ht="22.9" customHeight="1">
      <c r="B198" s="120"/>
      <c r="D198" s="121" t="s">
        <v>77</v>
      </c>
      <c r="E198" s="130" t="s">
        <v>163</v>
      </c>
      <c r="F198" s="130" t="s">
        <v>164</v>
      </c>
      <c r="I198" s="123"/>
      <c r="J198" s="131">
        <f>BK198</f>
        <v>0</v>
      </c>
      <c r="L198" s="120"/>
      <c r="M198" s="125"/>
      <c r="P198" s="126">
        <f>SUM(P199:P241)</f>
        <v>0</v>
      </c>
      <c r="R198" s="126">
        <f>SUM(R199:R241)</f>
        <v>3.4950900000000003</v>
      </c>
      <c r="T198" s="127">
        <f>SUM(T199:T241)</f>
        <v>0</v>
      </c>
      <c r="AR198" s="121" t="s">
        <v>86</v>
      </c>
      <c r="AT198" s="128" t="s">
        <v>77</v>
      </c>
      <c r="AU198" s="128" t="s">
        <v>86</v>
      </c>
      <c r="AY198" s="121" t="s">
        <v>143</v>
      </c>
      <c r="BK198" s="129">
        <f>SUM(BK199:BK241)</f>
        <v>0</v>
      </c>
    </row>
    <row r="199" spans="2:65" s="1" customFormat="1" ht="21.75" customHeight="1">
      <c r="B199" s="132"/>
      <c r="C199" s="133" t="s">
        <v>8</v>
      </c>
      <c r="D199" s="133" t="s">
        <v>145</v>
      </c>
      <c r="E199" s="134" t="s">
        <v>412</v>
      </c>
      <c r="F199" s="135" t="s">
        <v>413</v>
      </c>
      <c r="G199" s="136" t="s">
        <v>320</v>
      </c>
      <c r="H199" s="137">
        <v>2</v>
      </c>
      <c r="I199" s="138"/>
      <c r="J199" s="139">
        <f>ROUND(I199*H199,2)</f>
        <v>0</v>
      </c>
      <c r="K199" s="135" t="s">
        <v>149</v>
      </c>
      <c r="L199" s="33"/>
      <c r="M199" s="140" t="s">
        <v>3</v>
      </c>
      <c r="N199" s="141" t="s">
        <v>49</v>
      </c>
      <c r="P199" s="142">
        <f>O199*H199</f>
        <v>0</v>
      </c>
      <c r="Q199" s="142">
        <v>0</v>
      </c>
      <c r="R199" s="142">
        <f>Q199*H199</f>
        <v>0</v>
      </c>
      <c r="S199" s="142">
        <v>0</v>
      </c>
      <c r="T199" s="143">
        <f>S199*H199</f>
        <v>0</v>
      </c>
      <c r="AR199" s="144" t="s">
        <v>150</v>
      </c>
      <c r="AT199" s="144" t="s">
        <v>145</v>
      </c>
      <c r="AU199" s="144" t="s">
        <v>88</v>
      </c>
      <c r="AY199" s="18" t="s">
        <v>143</v>
      </c>
      <c r="BE199" s="145">
        <f>IF(N199="základní",J199,0)</f>
        <v>0</v>
      </c>
      <c r="BF199" s="145">
        <f>IF(N199="snížená",J199,0)</f>
        <v>0</v>
      </c>
      <c r="BG199" s="145">
        <f>IF(N199="zákl. přenesená",J199,0)</f>
        <v>0</v>
      </c>
      <c r="BH199" s="145">
        <f>IF(N199="sníž. přenesená",J199,0)</f>
        <v>0</v>
      </c>
      <c r="BI199" s="145">
        <f>IF(N199="nulová",J199,0)</f>
        <v>0</v>
      </c>
      <c r="BJ199" s="18" t="s">
        <v>86</v>
      </c>
      <c r="BK199" s="145">
        <f>ROUND(I199*H199,2)</f>
        <v>0</v>
      </c>
      <c r="BL199" s="18" t="s">
        <v>150</v>
      </c>
      <c r="BM199" s="144" t="s">
        <v>414</v>
      </c>
    </row>
    <row r="200" spans="2:65" s="1" customFormat="1" ht="19.5">
      <c r="B200" s="33"/>
      <c r="D200" s="146" t="s">
        <v>152</v>
      </c>
      <c r="F200" s="147" t="s">
        <v>415</v>
      </c>
      <c r="I200" s="148"/>
      <c r="L200" s="33"/>
      <c r="M200" s="149"/>
      <c r="T200" s="54"/>
      <c r="AT200" s="18" t="s">
        <v>152</v>
      </c>
      <c r="AU200" s="18" t="s">
        <v>88</v>
      </c>
    </row>
    <row r="201" spans="2:65" s="1" customFormat="1" ht="11.25">
      <c r="B201" s="33"/>
      <c r="D201" s="150" t="s">
        <v>154</v>
      </c>
      <c r="F201" s="151" t="s">
        <v>416</v>
      </c>
      <c r="I201" s="148"/>
      <c r="L201" s="33"/>
      <c r="M201" s="149"/>
      <c r="T201" s="54"/>
      <c r="AT201" s="18" t="s">
        <v>154</v>
      </c>
      <c r="AU201" s="18" t="s">
        <v>88</v>
      </c>
    </row>
    <row r="202" spans="2:65" s="13" customFormat="1" ht="11.25">
      <c r="B202" s="159"/>
      <c r="D202" s="146" t="s">
        <v>156</v>
      </c>
      <c r="E202" s="160" t="s">
        <v>3</v>
      </c>
      <c r="F202" s="161" t="s">
        <v>417</v>
      </c>
      <c r="H202" s="160" t="s">
        <v>3</v>
      </c>
      <c r="I202" s="162"/>
      <c r="L202" s="159"/>
      <c r="M202" s="163"/>
      <c r="T202" s="164"/>
      <c r="AT202" s="160" t="s">
        <v>156</v>
      </c>
      <c r="AU202" s="160" t="s">
        <v>88</v>
      </c>
      <c r="AV202" s="13" t="s">
        <v>86</v>
      </c>
      <c r="AW202" s="13" t="s">
        <v>37</v>
      </c>
      <c r="AX202" s="13" t="s">
        <v>78</v>
      </c>
      <c r="AY202" s="160" t="s">
        <v>143</v>
      </c>
    </row>
    <row r="203" spans="2:65" s="12" customFormat="1" ht="11.25">
      <c r="B203" s="152"/>
      <c r="D203" s="146" t="s">
        <v>156</v>
      </c>
      <c r="E203" s="153" t="s">
        <v>3</v>
      </c>
      <c r="F203" s="154" t="s">
        <v>418</v>
      </c>
      <c r="H203" s="155">
        <v>2</v>
      </c>
      <c r="I203" s="156"/>
      <c r="L203" s="152"/>
      <c r="M203" s="157"/>
      <c r="T203" s="158"/>
      <c r="AT203" s="153" t="s">
        <v>156</v>
      </c>
      <c r="AU203" s="153" t="s">
        <v>88</v>
      </c>
      <c r="AV203" s="12" t="s">
        <v>88</v>
      </c>
      <c r="AW203" s="12" t="s">
        <v>37</v>
      </c>
      <c r="AX203" s="12" t="s">
        <v>86</v>
      </c>
      <c r="AY203" s="153" t="s">
        <v>143</v>
      </c>
    </row>
    <row r="204" spans="2:65" s="1" customFormat="1" ht="16.5" customHeight="1">
      <c r="B204" s="132"/>
      <c r="C204" s="176" t="s">
        <v>419</v>
      </c>
      <c r="D204" s="176" t="s">
        <v>331</v>
      </c>
      <c r="E204" s="177" t="s">
        <v>420</v>
      </c>
      <c r="F204" s="178" t="s">
        <v>421</v>
      </c>
      <c r="G204" s="179" t="s">
        <v>320</v>
      </c>
      <c r="H204" s="180">
        <v>1</v>
      </c>
      <c r="I204" s="181"/>
      <c r="J204" s="182">
        <f>ROUND(I204*H204,2)</f>
        <v>0</v>
      </c>
      <c r="K204" s="178" t="s">
        <v>3</v>
      </c>
      <c r="L204" s="183"/>
      <c r="M204" s="184" t="s">
        <v>3</v>
      </c>
      <c r="N204" s="185" t="s">
        <v>49</v>
      </c>
      <c r="P204" s="142">
        <f>O204*H204</f>
        <v>0</v>
      </c>
      <c r="Q204" s="142">
        <v>0</v>
      </c>
      <c r="R204" s="142">
        <f>Q204*H204</f>
        <v>0</v>
      </c>
      <c r="S204" s="142">
        <v>0</v>
      </c>
      <c r="T204" s="143">
        <f>S204*H204</f>
        <v>0</v>
      </c>
      <c r="AR204" s="144" t="s">
        <v>163</v>
      </c>
      <c r="AT204" s="144" t="s">
        <v>331</v>
      </c>
      <c r="AU204" s="144" t="s">
        <v>88</v>
      </c>
      <c r="AY204" s="18" t="s">
        <v>143</v>
      </c>
      <c r="BE204" s="145">
        <f>IF(N204="základní",J204,0)</f>
        <v>0</v>
      </c>
      <c r="BF204" s="145">
        <f>IF(N204="snížená",J204,0)</f>
        <v>0</v>
      </c>
      <c r="BG204" s="145">
        <f>IF(N204="zákl. přenesená",J204,0)</f>
        <v>0</v>
      </c>
      <c r="BH204" s="145">
        <f>IF(N204="sníž. přenesená",J204,0)</f>
        <v>0</v>
      </c>
      <c r="BI204" s="145">
        <f>IF(N204="nulová",J204,0)</f>
        <v>0</v>
      </c>
      <c r="BJ204" s="18" t="s">
        <v>86</v>
      </c>
      <c r="BK204" s="145">
        <f>ROUND(I204*H204,2)</f>
        <v>0</v>
      </c>
      <c r="BL204" s="18" t="s">
        <v>150</v>
      </c>
      <c r="BM204" s="144" t="s">
        <v>422</v>
      </c>
    </row>
    <row r="205" spans="2:65" s="1" customFormat="1" ht="11.25">
      <c r="B205" s="33"/>
      <c r="D205" s="146" t="s">
        <v>152</v>
      </c>
      <c r="F205" s="147" t="s">
        <v>421</v>
      </c>
      <c r="I205" s="148"/>
      <c r="L205" s="33"/>
      <c r="M205" s="149"/>
      <c r="T205" s="54"/>
      <c r="AT205" s="18" t="s">
        <v>152</v>
      </c>
      <c r="AU205" s="18" t="s">
        <v>88</v>
      </c>
    </row>
    <row r="206" spans="2:65" s="1" customFormat="1" ht="16.5" customHeight="1">
      <c r="B206" s="132"/>
      <c r="C206" s="176" t="s">
        <v>423</v>
      </c>
      <c r="D206" s="176" t="s">
        <v>331</v>
      </c>
      <c r="E206" s="177" t="s">
        <v>424</v>
      </c>
      <c r="F206" s="178" t="s">
        <v>425</v>
      </c>
      <c r="G206" s="179" t="s">
        <v>320</v>
      </c>
      <c r="H206" s="180">
        <v>1</v>
      </c>
      <c r="I206" s="181"/>
      <c r="J206" s="182">
        <f>ROUND(I206*H206,2)</f>
        <v>0</v>
      </c>
      <c r="K206" s="178" t="s">
        <v>3</v>
      </c>
      <c r="L206" s="183"/>
      <c r="M206" s="184" t="s">
        <v>3</v>
      </c>
      <c r="N206" s="185" t="s">
        <v>49</v>
      </c>
      <c r="P206" s="142">
        <f>O206*H206</f>
        <v>0</v>
      </c>
      <c r="Q206" s="142">
        <v>0</v>
      </c>
      <c r="R206" s="142">
        <f>Q206*H206</f>
        <v>0</v>
      </c>
      <c r="S206" s="142">
        <v>0</v>
      </c>
      <c r="T206" s="143">
        <f>S206*H206</f>
        <v>0</v>
      </c>
      <c r="AR206" s="144" t="s">
        <v>163</v>
      </c>
      <c r="AT206" s="144" t="s">
        <v>331</v>
      </c>
      <c r="AU206" s="144" t="s">
        <v>88</v>
      </c>
      <c r="AY206" s="18" t="s">
        <v>143</v>
      </c>
      <c r="BE206" s="145">
        <f>IF(N206="základní",J206,0)</f>
        <v>0</v>
      </c>
      <c r="BF206" s="145">
        <f>IF(N206="snížená",J206,0)</f>
        <v>0</v>
      </c>
      <c r="BG206" s="145">
        <f>IF(N206="zákl. přenesená",J206,0)</f>
        <v>0</v>
      </c>
      <c r="BH206" s="145">
        <f>IF(N206="sníž. přenesená",J206,0)</f>
        <v>0</v>
      </c>
      <c r="BI206" s="145">
        <f>IF(N206="nulová",J206,0)</f>
        <v>0</v>
      </c>
      <c r="BJ206" s="18" t="s">
        <v>86</v>
      </c>
      <c r="BK206" s="145">
        <f>ROUND(I206*H206,2)</f>
        <v>0</v>
      </c>
      <c r="BL206" s="18" t="s">
        <v>150</v>
      </c>
      <c r="BM206" s="144" t="s">
        <v>426</v>
      </c>
    </row>
    <row r="207" spans="2:65" s="1" customFormat="1" ht="11.25">
      <c r="B207" s="33"/>
      <c r="D207" s="146" t="s">
        <v>152</v>
      </c>
      <c r="F207" s="147" t="s">
        <v>425</v>
      </c>
      <c r="I207" s="148"/>
      <c r="L207" s="33"/>
      <c r="M207" s="149"/>
      <c r="T207" s="54"/>
      <c r="AT207" s="18" t="s">
        <v>152</v>
      </c>
      <c r="AU207" s="18" t="s">
        <v>88</v>
      </c>
    </row>
    <row r="208" spans="2:65" s="1" customFormat="1" ht="16.5" customHeight="1">
      <c r="B208" s="132"/>
      <c r="C208" s="133" t="s">
        <v>427</v>
      </c>
      <c r="D208" s="133" t="s">
        <v>145</v>
      </c>
      <c r="E208" s="134" t="s">
        <v>428</v>
      </c>
      <c r="F208" s="135" t="s">
        <v>429</v>
      </c>
      <c r="G208" s="136" t="s">
        <v>320</v>
      </c>
      <c r="H208" s="137">
        <v>1</v>
      </c>
      <c r="I208" s="138"/>
      <c r="J208" s="139">
        <f>ROUND(I208*H208,2)</f>
        <v>0</v>
      </c>
      <c r="K208" s="135" t="s">
        <v>149</v>
      </c>
      <c r="L208" s="33"/>
      <c r="M208" s="140" t="s">
        <v>3</v>
      </c>
      <c r="N208" s="141" t="s">
        <v>49</v>
      </c>
      <c r="P208" s="142">
        <f>O208*H208</f>
        <v>0</v>
      </c>
      <c r="Q208" s="142">
        <v>2.8539999999999999E-2</v>
      </c>
      <c r="R208" s="142">
        <f>Q208*H208</f>
        <v>2.8539999999999999E-2</v>
      </c>
      <c r="S208" s="142">
        <v>0</v>
      </c>
      <c r="T208" s="143">
        <f>S208*H208</f>
        <v>0</v>
      </c>
      <c r="AR208" s="144" t="s">
        <v>150</v>
      </c>
      <c r="AT208" s="144" t="s">
        <v>145</v>
      </c>
      <c r="AU208" s="144" t="s">
        <v>88</v>
      </c>
      <c r="AY208" s="18" t="s">
        <v>143</v>
      </c>
      <c r="BE208" s="145">
        <f>IF(N208="základní",J208,0)</f>
        <v>0</v>
      </c>
      <c r="BF208" s="145">
        <f>IF(N208="snížená",J208,0)</f>
        <v>0</v>
      </c>
      <c r="BG208" s="145">
        <f>IF(N208="zákl. přenesená",J208,0)</f>
        <v>0</v>
      </c>
      <c r="BH208" s="145">
        <f>IF(N208="sníž. přenesená",J208,0)</f>
        <v>0</v>
      </c>
      <c r="BI208" s="145">
        <f>IF(N208="nulová",J208,0)</f>
        <v>0</v>
      </c>
      <c r="BJ208" s="18" t="s">
        <v>86</v>
      </c>
      <c r="BK208" s="145">
        <f>ROUND(I208*H208,2)</f>
        <v>0</v>
      </c>
      <c r="BL208" s="18" t="s">
        <v>150</v>
      </c>
      <c r="BM208" s="144" t="s">
        <v>430</v>
      </c>
    </row>
    <row r="209" spans="2:65" s="1" customFormat="1" ht="11.25">
      <c r="B209" s="33"/>
      <c r="D209" s="146" t="s">
        <v>152</v>
      </c>
      <c r="F209" s="147" t="s">
        <v>429</v>
      </c>
      <c r="I209" s="148"/>
      <c r="L209" s="33"/>
      <c r="M209" s="149"/>
      <c r="T209" s="54"/>
      <c r="AT209" s="18" t="s">
        <v>152</v>
      </c>
      <c r="AU209" s="18" t="s">
        <v>88</v>
      </c>
    </row>
    <row r="210" spans="2:65" s="1" customFormat="1" ht="11.25">
      <c r="B210" s="33"/>
      <c r="D210" s="150" t="s">
        <v>154</v>
      </c>
      <c r="F210" s="151" t="s">
        <v>431</v>
      </c>
      <c r="I210" s="148"/>
      <c r="L210" s="33"/>
      <c r="M210" s="149"/>
      <c r="T210" s="54"/>
      <c r="AT210" s="18" t="s">
        <v>154</v>
      </c>
      <c r="AU210" s="18" t="s">
        <v>88</v>
      </c>
    </row>
    <row r="211" spans="2:65" s="13" customFormat="1" ht="11.25">
      <c r="B211" s="159"/>
      <c r="D211" s="146" t="s">
        <v>156</v>
      </c>
      <c r="E211" s="160" t="s">
        <v>3</v>
      </c>
      <c r="F211" s="161" t="s">
        <v>432</v>
      </c>
      <c r="H211" s="160" t="s">
        <v>3</v>
      </c>
      <c r="I211" s="162"/>
      <c r="L211" s="159"/>
      <c r="M211" s="163"/>
      <c r="T211" s="164"/>
      <c r="AT211" s="160" t="s">
        <v>156</v>
      </c>
      <c r="AU211" s="160" t="s">
        <v>88</v>
      </c>
      <c r="AV211" s="13" t="s">
        <v>86</v>
      </c>
      <c r="AW211" s="13" t="s">
        <v>37</v>
      </c>
      <c r="AX211" s="13" t="s">
        <v>78</v>
      </c>
      <c r="AY211" s="160" t="s">
        <v>143</v>
      </c>
    </row>
    <row r="212" spans="2:65" s="12" customFormat="1" ht="11.25">
      <c r="B212" s="152"/>
      <c r="D212" s="146" t="s">
        <v>156</v>
      </c>
      <c r="E212" s="153" t="s">
        <v>3</v>
      </c>
      <c r="F212" s="154" t="s">
        <v>433</v>
      </c>
      <c r="H212" s="155">
        <v>1</v>
      </c>
      <c r="I212" s="156"/>
      <c r="L212" s="152"/>
      <c r="M212" s="157"/>
      <c r="T212" s="158"/>
      <c r="AT212" s="153" t="s">
        <v>156</v>
      </c>
      <c r="AU212" s="153" t="s">
        <v>88</v>
      </c>
      <c r="AV212" s="12" t="s">
        <v>88</v>
      </c>
      <c r="AW212" s="12" t="s">
        <v>37</v>
      </c>
      <c r="AX212" s="12" t="s">
        <v>86</v>
      </c>
      <c r="AY212" s="153" t="s">
        <v>143</v>
      </c>
    </row>
    <row r="213" spans="2:65" s="1" customFormat="1" ht="16.5" customHeight="1">
      <c r="B213" s="132"/>
      <c r="C213" s="176" t="s">
        <v>434</v>
      </c>
      <c r="D213" s="176" t="s">
        <v>331</v>
      </c>
      <c r="E213" s="177" t="s">
        <v>435</v>
      </c>
      <c r="F213" s="178" t="s">
        <v>436</v>
      </c>
      <c r="G213" s="179" t="s">
        <v>320</v>
      </c>
      <c r="H213" s="180">
        <v>1</v>
      </c>
      <c r="I213" s="181"/>
      <c r="J213" s="182">
        <f>ROUND(I213*H213,2)</f>
        <v>0</v>
      </c>
      <c r="K213" s="178" t="s">
        <v>3</v>
      </c>
      <c r="L213" s="183"/>
      <c r="M213" s="184" t="s">
        <v>3</v>
      </c>
      <c r="N213" s="185" t="s">
        <v>49</v>
      </c>
      <c r="P213" s="142">
        <f>O213*H213</f>
        <v>0</v>
      </c>
      <c r="Q213" s="142">
        <v>1.87</v>
      </c>
      <c r="R213" s="142">
        <f>Q213*H213</f>
        <v>1.87</v>
      </c>
      <c r="S213" s="142">
        <v>0</v>
      </c>
      <c r="T213" s="143">
        <f>S213*H213</f>
        <v>0</v>
      </c>
      <c r="AR213" s="144" t="s">
        <v>163</v>
      </c>
      <c r="AT213" s="144" t="s">
        <v>331</v>
      </c>
      <c r="AU213" s="144" t="s">
        <v>88</v>
      </c>
      <c r="AY213" s="18" t="s">
        <v>143</v>
      </c>
      <c r="BE213" s="145">
        <f>IF(N213="základní",J213,0)</f>
        <v>0</v>
      </c>
      <c r="BF213" s="145">
        <f>IF(N213="snížená",J213,0)</f>
        <v>0</v>
      </c>
      <c r="BG213" s="145">
        <f>IF(N213="zákl. přenesená",J213,0)</f>
        <v>0</v>
      </c>
      <c r="BH213" s="145">
        <f>IF(N213="sníž. přenesená",J213,0)</f>
        <v>0</v>
      </c>
      <c r="BI213" s="145">
        <f>IF(N213="nulová",J213,0)</f>
        <v>0</v>
      </c>
      <c r="BJ213" s="18" t="s">
        <v>86</v>
      </c>
      <c r="BK213" s="145">
        <f>ROUND(I213*H213,2)</f>
        <v>0</v>
      </c>
      <c r="BL213" s="18" t="s">
        <v>150</v>
      </c>
      <c r="BM213" s="144" t="s">
        <v>437</v>
      </c>
    </row>
    <row r="214" spans="2:65" s="1" customFormat="1" ht="11.25">
      <c r="B214" s="33"/>
      <c r="D214" s="146" t="s">
        <v>152</v>
      </c>
      <c r="F214" s="147" t="s">
        <v>436</v>
      </c>
      <c r="I214" s="148"/>
      <c r="L214" s="33"/>
      <c r="M214" s="149"/>
      <c r="T214" s="54"/>
      <c r="AT214" s="18" t="s">
        <v>152</v>
      </c>
      <c r="AU214" s="18" t="s">
        <v>88</v>
      </c>
    </row>
    <row r="215" spans="2:65" s="1" customFormat="1" ht="16.5" customHeight="1">
      <c r="B215" s="132"/>
      <c r="C215" s="133" t="s">
        <v>438</v>
      </c>
      <c r="D215" s="133" t="s">
        <v>145</v>
      </c>
      <c r="E215" s="134" t="s">
        <v>439</v>
      </c>
      <c r="F215" s="135" t="s">
        <v>440</v>
      </c>
      <c r="G215" s="136" t="s">
        <v>320</v>
      </c>
      <c r="H215" s="137">
        <v>1</v>
      </c>
      <c r="I215" s="138"/>
      <c r="J215" s="139">
        <f>ROUND(I215*H215,2)</f>
        <v>0</v>
      </c>
      <c r="K215" s="135" t="s">
        <v>149</v>
      </c>
      <c r="L215" s="33"/>
      <c r="M215" s="140" t="s">
        <v>3</v>
      </c>
      <c r="N215" s="141" t="s">
        <v>49</v>
      </c>
      <c r="P215" s="142">
        <f>O215*H215</f>
        <v>0</v>
      </c>
      <c r="Q215" s="142">
        <v>3.9269999999999999E-2</v>
      </c>
      <c r="R215" s="142">
        <f>Q215*H215</f>
        <v>3.9269999999999999E-2</v>
      </c>
      <c r="S215" s="142">
        <v>0</v>
      </c>
      <c r="T215" s="143">
        <f>S215*H215</f>
        <v>0</v>
      </c>
      <c r="AR215" s="144" t="s">
        <v>150</v>
      </c>
      <c r="AT215" s="144" t="s">
        <v>145</v>
      </c>
      <c r="AU215" s="144" t="s">
        <v>88</v>
      </c>
      <c r="AY215" s="18" t="s">
        <v>143</v>
      </c>
      <c r="BE215" s="145">
        <f>IF(N215="základní",J215,0)</f>
        <v>0</v>
      </c>
      <c r="BF215" s="145">
        <f>IF(N215="snížená",J215,0)</f>
        <v>0</v>
      </c>
      <c r="BG215" s="145">
        <f>IF(N215="zákl. přenesená",J215,0)</f>
        <v>0</v>
      </c>
      <c r="BH215" s="145">
        <f>IF(N215="sníž. přenesená",J215,0)</f>
        <v>0</v>
      </c>
      <c r="BI215" s="145">
        <f>IF(N215="nulová",J215,0)</f>
        <v>0</v>
      </c>
      <c r="BJ215" s="18" t="s">
        <v>86</v>
      </c>
      <c r="BK215" s="145">
        <f>ROUND(I215*H215,2)</f>
        <v>0</v>
      </c>
      <c r="BL215" s="18" t="s">
        <v>150</v>
      </c>
      <c r="BM215" s="144" t="s">
        <v>441</v>
      </c>
    </row>
    <row r="216" spans="2:65" s="1" customFormat="1" ht="11.25">
      <c r="B216" s="33"/>
      <c r="D216" s="146" t="s">
        <v>152</v>
      </c>
      <c r="F216" s="147" t="s">
        <v>440</v>
      </c>
      <c r="I216" s="148"/>
      <c r="L216" s="33"/>
      <c r="M216" s="149"/>
      <c r="T216" s="54"/>
      <c r="AT216" s="18" t="s">
        <v>152</v>
      </c>
      <c r="AU216" s="18" t="s">
        <v>88</v>
      </c>
    </row>
    <row r="217" spans="2:65" s="1" customFormat="1" ht="11.25">
      <c r="B217" s="33"/>
      <c r="D217" s="150" t="s">
        <v>154</v>
      </c>
      <c r="F217" s="151" t="s">
        <v>442</v>
      </c>
      <c r="I217" s="148"/>
      <c r="L217" s="33"/>
      <c r="M217" s="149"/>
      <c r="T217" s="54"/>
      <c r="AT217" s="18" t="s">
        <v>154</v>
      </c>
      <c r="AU217" s="18" t="s">
        <v>88</v>
      </c>
    </row>
    <row r="218" spans="2:65" s="13" customFormat="1" ht="11.25">
      <c r="B218" s="159"/>
      <c r="D218" s="146" t="s">
        <v>156</v>
      </c>
      <c r="E218" s="160" t="s">
        <v>3</v>
      </c>
      <c r="F218" s="161" t="s">
        <v>432</v>
      </c>
      <c r="H218" s="160" t="s">
        <v>3</v>
      </c>
      <c r="I218" s="162"/>
      <c r="L218" s="159"/>
      <c r="M218" s="163"/>
      <c r="T218" s="164"/>
      <c r="AT218" s="160" t="s">
        <v>156</v>
      </c>
      <c r="AU218" s="160" t="s">
        <v>88</v>
      </c>
      <c r="AV218" s="13" t="s">
        <v>86</v>
      </c>
      <c r="AW218" s="13" t="s">
        <v>37</v>
      </c>
      <c r="AX218" s="13" t="s">
        <v>78</v>
      </c>
      <c r="AY218" s="160" t="s">
        <v>143</v>
      </c>
    </row>
    <row r="219" spans="2:65" s="12" customFormat="1" ht="11.25">
      <c r="B219" s="152"/>
      <c r="D219" s="146" t="s">
        <v>156</v>
      </c>
      <c r="E219" s="153" t="s">
        <v>3</v>
      </c>
      <c r="F219" s="154" t="s">
        <v>433</v>
      </c>
      <c r="H219" s="155">
        <v>1</v>
      </c>
      <c r="I219" s="156"/>
      <c r="L219" s="152"/>
      <c r="M219" s="157"/>
      <c r="T219" s="158"/>
      <c r="AT219" s="153" t="s">
        <v>156</v>
      </c>
      <c r="AU219" s="153" t="s">
        <v>88</v>
      </c>
      <c r="AV219" s="12" t="s">
        <v>88</v>
      </c>
      <c r="AW219" s="12" t="s">
        <v>37</v>
      </c>
      <c r="AX219" s="12" t="s">
        <v>86</v>
      </c>
      <c r="AY219" s="153" t="s">
        <v>143</v>
      </c>
    </row>
    <row r="220" spans="2:65" s="1" customFormat="1" ht="24.2" customHeight="1">
      <c r="B220" s="132"/>
      <c r="C220" s="176" t="s">
        <v>443</v>
      </c>
      <c r="D220" s="176" t="s">
        <v>331</v>
      </c>
      <c r="E220" s="177" t="s">
        <v>444</v>
      </c>
      <c r="F220" s="178" t="s">
        <v>445</v>
      </c>
      <c r="G220" s="179" t="s">
        <v>320</v>
      </c>
      <c r="H220" s="180">
        <v>1</v>
      </c>
      <c r="I220" s="181"/>
      <c r="J220" s="182">
        <f>ROUND(I220*H220,2)</f>
        <v>0</v>
      </c>
      <c r="K220" s="178" t="s">
        <v>3</v>
      </c>
      <c r="L220" s="183"/>
      <c r="M220" s="184" t="s">
        <v>3</v>
      </c>
      <c r="N220" s="185" t="s">
        <v>49</v>
      </c>
      <c r="P220" s="142">
        <f>O220*H220</f>
        <v>0</v>
      </c>
      <c r="Q220" s="142">
        <v>0.48399999999999999</v>
      </c>
      <c r="R220" s="142">
        <f>Q220*H220</f>
        <v>0.48399999999999999</v>
      </c>
      <c r="S220" s="142">
        <v>0</v>
      </c>
      <c r="T220" s="143">
        <f>S220*H220</f>
        <v>0</v>
      </c>
      <c r="AR220" s="144" t="s">
        <v>163</v>
      </c>
      <c r="AT220" s="144" t="s">
        <v>331</v>
      </c>
      <c r="AU220" s="144" t="s">
        <v>88</v>
      </c>
      <c r="AY220" s="18" t="s">
        <v>143</v>
      </c>
      <c r="BE220" s="145">
        <f>IF(N220="základní",J220,0)</f>
        <v>0</v>
      </c>
      <c r="BF220" s="145">
        <f>IF(N220="snížená",J220,0)</f>
        <v>0</v>
      </c>
      <c r="BG220" s="145">
        <f>IF(N220="zákl. přenesená",J220,0)</f>
        <v>0</v>
      </c>
      <c r="BH220" s="145">
        <f>IF(N220="sníž. přenesená",J220,0)</f>
        <v>0</v>
      </c>
      <c r="BI220" s="145">
        <f>IF(N220="nulová",J220,0)</f>
        <v>0</v>
      </c>
      <c r="BJ220" s="18" t="s">
        <v>86</v>
      </c>
      <c r="BK220" s="145">
        <f>ROUND(I220*H220,2)</f>
        <v>0</v>
      </c>
      <c r="BL220" s="18" t="s">
        <v>150</v>
      </c>
      <c r="BM220" s="144" t="s">
        <v>446</v>
      </c>
    </row>
    <row r="221" spans="2:65" s="1" customFormat="1" ht="11.25">
      <c r="B221" s="33"/>
      <c r="D221" s="146" t="s">
        <v>152</v>
      </c>
      <c r="F221" s="147" t="s">
        <v>445</v>
      </c>
      <c r="I221" s="148"/>
      <c r="L221" s="33"/>
      <c r="M221" s="149"/>
      <c r="T221" s="54"/>
      <c r="AT221" s="18" t="s">
        <v>152</v>
      </c>
      <c r="AU221" s="18" t="s">
        <v>88</v>
      </c>
    </row>
    <row r="222" spans="2:65" s="1" customFormat="1" ht="16.5" customHeight="1">
      <c r="B222" s="132"/>
      <c r="C222" s="133" t="s">
        <v>447</v>
      </c>
      <c r="D222" s="133" t="s">
        <v>145</v>
      </c>
      <c r="E222" s="134" t="s">
        <v>448</v>
      </c>
      <c r="F222" s="135" t="s">
        <v>449</v>
      </c>
      <c r="G222" s="136" t="s">
        <v>320</v>
      </c>
      <c r="H222" s="137">
        <v>1</v>
      </c>
      <c r="I222" s="138"/>
      <c r="J222" s="139">
        <f>ROUND(I222*H222,2)</f>
        <v>0</v>
      </c>
      <c r="K222" s="135" t="s">
        <v>149</v>
      </c>
      <c r="L222" s="33"/>
      <c r="M222" s="140" t="s">
        <v>3</v>
      </c>
      <c r="N222" s="141" t="s">
        <v>49</v>
      </c>
      <c r="P222" s="142">
        <f>O222*H222</f>
        <v>0</v>
      </c>
      <c r="Q222" s="142">
        <v>0.12422</v>
      </c>
      <c r="R222" s="142">
        <f>Q222*H222</f>
        <v>0.12422</v>
      </c>
      <c r="S222" s="142">
        <v>0</v>
      </c>
      <c r="T222" s="143">
        <f>S222*H222</f>
        <v>0</v>
      </c>
      <c r="AR222" s="144" t="s">
        <v>150</v>
      </c>
      <c r="AT222" s="144" t="s">
        <v>145</v>
      </c>
      <c r="AU222" s="144" t="s">
        <v>88</v>
      </c>
      <c r="AY222" s="18" t="s">
        <v>143</v>
      </c>
      <c r="BE222" s="145">
        <f>IF(N222="základní",J222,0)</f>
        <v>0</v>
      </c>
      <c r="BF222" s="145">
        <f>IF(N222="snížená",J222,0)</f>
        <v>0</v>
      </c>
      <c r="BG222" s="145">
        <f>IF(N222="zákl. přenesená",J222,0)</f>
        <v>0</v>
      </c>
      <c r="BH222" s="145">
        <f>IF(N222="sníž. přenesená",J222,0)</f>
        <v>0</v>
      </c>
      <c r="BI222" s="145">
        <f>IF(N222="nulová",J222,0)</f>
        <v>0</v>
      </c>
      <c r="BJ222" s="18" t="s">
        <v>86</v>
      </c>
      <c r="BK222" s="145">
        <f>ROUND(I222*H222,2)</f>
        <v>0</v>
      </c>
      <c r="BL222" s="18" t="s">
        <v>150</v>
      </c>
      <c r="BM222" s="144" t="s">
        <v>450</v>
      </c>
    </row>
    <row r="223" spans="2:65" s="1" customFormat="1" ht="11.25">
      <c r="B223" s="33"/>
      <c r="D223" s="146" t="s">
        <v>152</v>
      </c>
      <c r="F223" s="147" t="s">
        <v>451</v>
      </c>
      <c r="I223" s="148"/>
      <c r="L223" s="33"/>
      <c r="M223" s="149"/>
      <c r="T223" s="54"/>
      <c r="AT223" s="18" t="s">
        <v>152</v>
      </c>
      <c r="AU223" s="18" t="s">
        <v>88</v>
      </c>
    </row>
    <row r="224" spans="2:65" s="1" customFormat="1" ht="11.25">
      <c r="B224" s="33"/>
      <c r="D224" s="150" t="s">
        <v>154</v>
      </c>
      <c r="F224" s="151" t="s">
        <v>452</v>
      </c>
      <c r="I224" s="148"/>
      <c r="L224" s="33"/>
      <c r="M224" s="149"/>
      <c r="T224" s="54"/>
      <c r="AT224" s="18" t="s">
        <v>154</v>
      </c>
      <c r="AU224" s="18" t="s">
        <v>88</v>
      </c>
    </row>
    <row r="225" spans="2:65" s="1" customFormat="1" ht="16.5" customHeight="1">
      <c r="B225" s="132"/>
      <c r="C225" s="176" t="s">
        <v>453</v>
      </c>
      <c r="D225" s="176" t="s">
        <v>331</v>
      </c>
      <c r="E225" s="177" t="s">
        <v>454</v>
      </c>
      <c r="F225" s="178" t="s">
        <v>455</v>
      </c>
      <c r="G225" s="179" t="s">
        <v>320</v>
      </c>
      <c r="H225" s="180">
        <v>1</v>
      </c>
      <c r="I225" s="181"/>
      <c r="J225" s="182">
        <f>ROUND(I225*H225,2)</f>
        <v>0</v>
      </c>
      <c r="K225" s="178" t="s">
        <v>3</v>
      </c>
      <c r="L225" s="183"/>
      <c r="M225" s="184" t="s">
        <v>3</v>
      </c>
      <c r="N225" s="185" t="s">
        <v>49</v>
      </c>
      <c r="P225" s="142">
        <f>O225*H225</f>
        <v>0</v>
      </c>
      <c r="Q225" s="142">
        <v>0.29799999999999999</v>
      </c>
      <c r="R225" s="142">
        <f>Q225*H225</f>
        <v>0.29799999999999999</v>
      </c>
      <c r="S225" s="142">
        <v>0</v>
      </c>
      <c r="T225" s="143">
        <f>S225*H225</f>
        <v>0</v>
      </c>
      <c r="AR225" s="144" t="s">
        <v>163</v>
      </c>
      <c r="AT225" s="144" t="s">
        <v>331</v>
      </c>
      <c r="AU225" s="144" t="s">
        <v>88</v>
      </c>
      <c r="AY225" s="18" t="s">
        <v>143</v>
      </c>
      <c r="BE225" s="145">
        <f>IF(N225="základní",J225,0)</f>
        <v>0</v>
      </c>
      <c r="BF225" s="145">
        <f>IF(N225="snížená",J225,0)</f>
        <v>0</v>
      </c>
      <c r="BG225" s="145">
        <f>IF(N225="zákl. přenesená",J225,0)</f>
        <v>0</v>
      </c>
      <c r="BH225" s="145">
        <f>IF(N225="sníž. přenesená",J225,0)</f>
        <v>0</v>
      </c>
      <c r="BI225" s="145">
        <f>IF(N225="nulová",J225,0)</f>
        <v>0</v>
      </c>
      <c r="BJ225" s="18" t="s">
        <v>86</v>
      </c>
      <c r="BK225" s="145">
        <f>ROUND(I225*H225,2)</f>
        <v>0</v>
      </c>
      <c r="BL225" s="18" t="s">
        <v>150</v>
      </c>
      <c r="BM225" s="144" t="s">
        <v>456</v>
      </c>
    </row>
    <row r="226" spans="2:65" s="1" customFormat="1" ht="11.25">
      <c r="B226" s="33"/>
      <c r="D226" s="146" t="s">
        <v>152</v>
      </c>
      <c r="F226" s="147" t="s">
        <v>455</v>
      </c>
      <c r="I226" s="148"/>
      <c r="L226" s="33"/>
      <c r="M226" s="149"/>
      <c r="T226" s="54"/>
      <c r="AT226" s="18" t="s">
        <v>152</v>
      </c>
      <c r="AU226" s="18" t="s">
        <v>88</v>
      </c>
    </row>
    <row r="227" spans="2:65" s="1" customFormat="1" ht="16.5" customHeight="1">
      <c r="B227" s="132"/>
      <c r="C227" s="133" t="s">
        <v>457</v>
      </c>
      <c r="D227" s="133" t="s">
        <v>145</v>
      </c>
      <c r="E227" s="134" t="s">
        <v>458</v>
      </c>
      <c r="F227" s="135" t="s">
        <v>459</v>
      </c>
      <c r="G227" s="136" t="s">
        <v>320</v>
      </c>
      <c r="H227" s="137">
        <v>1</v>
      </c>
      <c r="I227" s="138"/>
      <c r="J227" s="139">
        <f>ROUND(I227*H227,2)</f>
        <v>0</v>
      </c>
      <c r="K227" s="135" t="s">
        <v>149</v>
      </c>
      <c r="L227" s="33"/>
      <c r="M227" s="140" t="s">
        <v>3</v>
      </c>
      <c r="N227" s="141" t="s">
        <v>49</v>
      </c>
      <c r="P227" s="142">
        <f>O227*H227</f>
        <v>0</v>
      </c>
      <c r="Q227" s="142">
        <v>2.972E-2</v>
      </c>
      <c r="R227" s="142">
        <f>Q227*H227</f>
        <v>2.972E-2</v>
      </c>
      <c r="S227" s="142">
        <v>0</v>
      </c>
      <c r="T227" s="143">
        <f>S227*H227</f>
        <v>0</v>
      </c>
      <c r="AR227" s="144" t="s">
        <v>150</v>
      </c>
      <c r="AT227" s="144" t="s">
        <v>145</v>
      </c>
      <c r="AU227" s="144" t="s">
        <v>88</v>
      </c>
      <c r="AY227" s="18" t="s">
        <v>143</v>
      </c>
      <c r="BE227" s="145">
        <f>IF(N227="základní",J227,0)</f>
        <v>0</v>
      </c>
      <c r="BF227" s="145">
        <f>IF(N227="snížená",J227,0)</f>
        <v>0</v>
      </c>
      <c r="BG227" s="145">
        <f>IF(N227="zákl. přenesená",J227,0)</f>
        <v>0</v>
      </c>
      <c r="BH227" s="145">
        <f>IF(N227="sníž. přenesená",J227,0)</f>
        <v>0</v>
      </c>
      <c r="BI227" s="145">
        <f>IF(N227="nulová",J227,0)</f>
        <v>0</v>
      </c>
      <c r="BJ227" s="18" t="s">
        <v>86</v>
      </c>
      <c r="BK227" s="145">
        <f>ROUND(I227*H227,2)</f>
        <v>0</v>
      </c>
      <c r="BL227" s="18" t="s">
        <v>150</v>
      </c>
      <c r="BM227" s="144" t="s">
        <v>460</v>
      </c>
    </row>
    <row r="228" spans="2:65" s="1" customFormat="1" ht="11.25">
      <c r="B228" s="33"/>
      <c r="D228" s="146" t="s">
        <v>152</v>
      </c>
      <c r="F228" s="147" t="s">
        <v>461</v>
      </c>
      <c r="I228" s="148"/>
      <c r="L228" s="33"/>
      <c r="M228" s="149"/>
      <c r="T228" s="54"/>
      <c r="AT228" s="18" t="s">
        <v>152</v>
      </c>
      <c r="AU228" s="18" t="s">
        <v>88</v>
      </c>
    </row>
    <row r="229" spans="2:65" s="1" customFormat="1" ht="11.25">
      <c r="B229" s="33"/>
      <c r="D229" s="150" t="s">
        <v>154</v>
      </c>
      <c r="F229" s="151" t="s">
        <v>462</v>
      </c>
      <c r="I229" s="148"/>
      <c r="L229" s="33"/>
      <c r="M229" s="149"/>
      <c r="T229" s="54"/>
      <c r="AT229" s="18" t="s">
        <v>154</v>
      </c>
      <c r="AU229" s="18" t="s">
        <v>88</v>
      </c>
    </row>
    <row r="230" spans="2:65" s="1" customFormat="1" ht="16.5" customHeight="1">
      <c r="B230" s="132"/>
      <c r="C230" s="176" t="s">
        <v>463</v>
      </c>
      <c r="D230" s="176" t="s">
        <v>331</v>
      </c>
      <c r="E230" s="177" t="s">
        <v>464</v>
      </c>
      <c r="F230" s="178" t="s">
        <v>465</v>
      </c>
      <c r="G230" s="179" t="s">
        <v>320</v>
      </c>
      <c r="H230" s="180">
        <v>1</v>
      </c>
      <c r="I230" s="181"/>
      <c r="J230" s="182">
        <f>ROUND(I230*H230,2)</f>
        <v>0</v>
      </c>
      <c r="K230" s="178" t="s">
        <v>149</v>
      </c>
      <c r="L230" s="183"/>
      <c r="M230" s="184" t="s">
        <v>3</v>
      </c>
      <c r="N230" s="185" t="s">
        <v>49</v>
      </c>
      <c r="P230" s="142">
        <f>O230*H230</f>
        <v>0</v>
      </c>
      <c r="Q230" s="142">
        <v>5.8000000000000003E-2</v>
      </c>
      <c r="R230" s="142">
        <f>Q230*H230</f>
        <v>5.8000000000000003E-2</v>
      </c>
      <c r="S230" s="142">
        <v>0</v>
      </c>
      <c r="T230" s="143">
        <f>S230*H230</f>
        <v>0</v>
      </c>
      <c r="AR230" s="144" t="s">
        <v>163</v>
      </c>
      <c r="AT230" s="144" t="s">
        <v>331</v>
      </c>
      <c r="AU230" s="144" t="s">
        <v>88</v>
      </c>
      <c r="AY230" s="18" t="s">
        <v>143</v>
      </c>
      <c r="BE230" s="145">
        <f>IF(N230="základní",J230,0)</f>
        <v>0</v>
      </c>
      <c r="BF230" s="145">
        <f>IF(N230="snížená",J230,0)</f>
        <v>0</v>
      </c>
      <c r="BG230" s="145">
        <f>IF(N230="zákl. přenesená",J230,0)</f>
        <v>0</v>
      </c>
      <c r="BH230" s="145">
        <f>IF(N230="sníž. přenesená",J230,0)</f>
        <v>0</v>
      </c>
      <c r="BI230" s="145">
        <f>IF(N230="nulová",J230,0)</f>
        <v>0</v>
      </c>
      <c r="BJ230" s="18" t="s">
        <v>86</v>
      </c>
      <c r="BK230" s="145">
        <f>ROUND(I230*H230,2)</f>
        <v>0</v>
      </c>
      <c r="BL230" s="18" t="s">
        <v>150</v>
      </c>
      <c r="BM230" s="144" t="s">
        <v>466</v>
      </c>
    </row>
    <row r="231" spans="2:65" s="1" customFormat="1" ht="11.25">
      <c r="B231" s="33"/>
      <c r="D231" s="146" t="s">
        <v>152</v>
      </c>
      <c r="F231" s="147" t="s">
        <v>465</v>
      </c>
      <c r="I231" s="148"/>
      <c r="L231" s="33"/>
      <c r="M231" s="149"/>
      <c r="T231" s="54"/>
      <c r="AT231" s="18" t="s">
        <v>152</v>
      </c>
      <c r="AU231" s="18" t="s">
        <v>88</v>
      </c>
    </row>
    <row r="232" spans="2:65" s="1" customFormat="1" ht="21.75" customHeight="1">
      <c r="B232" s="132"/>
      <c r="C232" s="133" t="s">
        <v>467</v>
      </c>
      <c r="D232" s="133" t="s">
        <v>145</v>
      </c>
      <c r="E232" s="134" t="s">
        <v>468</v>
      </c>
      <c r="F232" s="135" t="s">
        <v>469</v>
      </c>
      <c r="G232" s="136" t="s">
        <v>320</v>
      </c>
      <c r="H232" s="137">
        <v>1</v>
      </c>
      <c r="I232" s="138"/>
      <c r="J232" s="139">
        <f>ROUND(I232*H232,2)</f>
        <v>0</v>
      </c>
      <c r="K232" s="135" t="s">
        <v>149</v>
      </c>
      <c r="L232" s="33"/>
      <c r="M232" s="140" t="s">
        <v>3</v>
      </c>
      <c r="N232" s="141" t="s">
        <v>49</v>
      </c>
      <c r="P232" s="142">
        <f>O232*H232</f>
        <v>0</v>
      </c>
      <c r="Q232" s="142">
        <v>0.09</v>
      </c>
      <c r="R232" s="142">
        <f>Q232*H232</f>
        <v>0.09</v>
      </c>
      <c r="S232" s="142">
        <v>0</v>
      </c>
      <c r="T232" s="143">
        <f>S232*H232</f>
        <v>0</v>
      </c>
      <c r="AR232" s="144" t="s">
        <v>150</v>
      </c>
      <c r="AT232" s="144" t="s">
        <v>145</v>
      </c>
      <c r="AU232" s="144" t="s">
        <v>88</v>
      </c>
      <c r="AY232" s="18" t="s">
        <v>143</v>
      </c>
      <c r="BE232" s="145">
        <f>IF(N232="základní",J232,0)</f>
        <v>0</v>
      </c>
      <c r="BF232" s="145">
        <f>IF(N232="snížená",J232,0)</f>
        <v>0</v>
      </c>
      <c r="BG232" s="145">
        <f>IF(N232="zákl. přenesená",J232,0)</f>
        <v>0</v>
      </c>
      <c r="BH232" s="145">
        <f>IF(N232="sníž. přenesená",J232,0)</f>
        <v>0</v>
      </c>
      <c r="BI232" s="145">
        <f>IF(N232="nulová",J232,0)</f>
        <v>0</v>
      </c>
      <c r="BJ232" s="18" t="s">
        <v>86</v>
      </c>
      <c r="BK232" s="145">
        <f>ROUND(I232*H232,2)</f>
        <v>0</v>
      </c>
      <c r="BL232" s="18" t="s">
        <v>150</v>
      </c>
      <c r="BM232" s="144" t="s">
        <v>470</v>
      </c>
    </row>
    <row r="233" spans="2:65" s="1" customFormat="1" ht="11.25">
      <c r="B233" s="33"/>
      <c r="D233" s="146" t="s">
        <v>152</v>
      </c>
      <c r="F233" s="147" t="s">
        <v>471</v>
      </c>
      <c r="I233" s="148"/>
      <c r="L233" s="33"/>
      <c r="M233" s="149"/>
      <c r="T233" s="54"/>
      <c r="AT233" s="18" t="s">
        <v>152</v>
      </c>
      <c r="AU233" s="18" t="s">
        <v>88</v>
      </c>
    </row>
    <row r="234" spans="2:65" s="1" customFormat="1" ht="11.25">
      <c r="B234" s="33"/>
      <c r="D234" s="150" t="s">
        <v>154</v>
      </c>
      <c r="F234" s="151" t="s">
        <v>472</v>
      </c>
      <c r="I234" s="148"/>
      <c r="L234" s="33"/>
      <c r="M234" s="149"/>
      <c r="T234" s="54"/>
      <c r="AT234" s="18" t="s">
        <v>154</v>
      </c>
      <c r="AU234" s="18" t="s">
        <v>88</v>
      </c>
    </row>
    <row r="235" spans="2:65" s="1" customFormat="1" ht="16.5" customHeight="1">
      <c r="B235" s="132"/>
      <c r="C235" s="176" t="s">
        <v>473</v>
      </c>
      <c r="D235" s="176" t="s">
        <v>331</v>
      </c>
      <c r="E235" s="177" t="s">
        <v>474</v>
      </c>
      <c r="F235" s="178" t="s">
        <v>475</v>
      </c>
      <c r="G235" s="179" t="s">
        <v>320</v>
      </c>
      <c r="H235" s="180">
        <v>1</v>
      </c>
      <c r="I235" s="181"/>
      <c r="J235" s="182">
        <f>ROUND(I235*H235,2)</f>
        <v>0</v>
      </c>
      <c r="K235" s="178" t="s">
        <v>149</v>
      </c>
      <c r="L235" s="183"/>
      <c r="M235" s="184" t="s">
        <v>3</v>
      </c>
      <c r="N235" s="185" t="s">
        <v>49</v>
      </c>
      <c r="P235" s="142">
        <f>O235*H235</f>
        <v>0</v>
      </c>
      <c r="Q235" s="142">
        <v>0.19600000000000001</v>
      </c>
      <c r="R235" s="142">
        <f>Q235*H235</f>
        <v>0.19600000000000001</v>
      </c>
      <c r="S235" s="142">
        <v>0</v>
      </c>
      <c r="T235" s="143">
        <f>S235*H235</f>
        <v>0</v>
      </c>
      <c r="AR235" s="144" t="s">
        <v>163</v>
      </c>
      <c r="AT235" s="144" t="s">
        <v>331</v>
      </c>
      <c r="AU235" s="144" t="s">
        <v>88</v>
      </c>
      <c r="AY235" s="18" t="s">
        <v>143</v>
      </c>
      <c r="BE235" s="145">
        <f>IF(N235="základní",J235,0)</f>
        <v>0</v>
      </c>
      <c r="BF235" s="145">
        <f>IF(N235="snížená",J235,0)</f>
        <v>0</v>
      </c>
      <c r="BG235" s="145">
        <f>IF(N235="zákl. přenesená",J235,0)</f>
        <v>0</v>
      </c>
      <c r="BH235" s="145">
        <f>IF(N235="sníž. přenesená",J235,0)</f>
        <v>0</v>
      </c>
      <c r="BI235" s="145">
        <f>IF(N235="nulová",J235,0)</f>
        <v>0</v>
      </c>
      <c r="BJ235" s="18" t="s">
        <v>86</v>
      </c>
      <c r="BK235" s="145">
        <f>ROUND(I235*H235,2)</f>
        <v>0</v>
      </c>
      <c r="BL235" s="18" t="s">
        <v>150</v>
      </c>
      <c r="BM235" s="144" t="s">
        <v>476</v>
      </c>
    </row>
    <row r="236" spans="2:65" s="1" customFormat="1" ht="11.25">
      <c r="B236" s="33"/>
      <c r="D236" s="146" t="s">
        <v>152</v>
      </c>
      <c r="F236" s="147" t="s">
        <v>475</v>
      </c>
      <c r="I236" s="148"/>
      <c r="L236" s="33"/>
      <c r="M236" s="149"/>
      <c r="T236" s="54"/>
      <c r="AT236" s="18" t="s">
        <v>152</v>
      </c>
      <c r="AU236" s="18" t="s">
        <v>88</v>
      </c>
    </row>
    <row r="237" spans="2:65" s="1" customFormat="1" ht="16.5" customHeight="1">
      <c r="B237" s="132"/>
      <c r="C237" s="133" t="s">
        <v>477</v>
      </c>
      <c r="D237" s="133" t="s">
        <v>145</v>
      </c>
      <c r="E237" s="134" t="s">
        <v>478</v>
      </c>
      <c r="F237" s="135" t="s">
        <v>479</v>
      </c>
      <c r="G237" s="136" t="s">
        <v>320</v>
      </c>
      <c r="H237" s="137">
        <v>1</v>
      </c>
      <c r="I237" s="138"/>
      <c r="J237" s="139">
        <f>ROUND(I237*H237,2)</f>
        <v>0</v>
      </c>
      <c r="K237" s="135" t="s">
        <v>149</v>
      </c>
      <c r="L237" s="33"/>
      <c r="M237" s="140" t="s">
        <v>3</v>
      </c>
      <c r="N237" s="141" t="s">
        <v>49</v>
      </c>
      <c r="P237" s="142">
        <f>O237*H237</f>
        <v>0</v>
      </c>
      <c r="Q237" s="142">
        <v>0.21734000000000001</v>
      </c>
      <c r="R237" s="142">
        <f>Q237*H237</f>
        <v>0.21734000000000001</v>
      </c>
      <c r="S237" s="142">
        <v>0</v>
      </c>
      <c r="T237" s="143">
        <f>S237*H237</f>
        <v>0</v>
      </c>
      <c r="AR237" s="144" t="s">
        <v>150</v>
      </c>
      <c r="AT237" s="144" t="s">
        <v>145</v>
      </c>
      <c r="AU237" s="144" t="s">
        <v>88</v>
      </c>
      <c r="AY237" s="18" t="s">
        <v>143</v>
      </c>
      <c r="BE237" s="145">
        <f>IF(N237="základní",J237,0)</f>
        <v>0</v>
      </c>
      <c r="BF237" s="145">
        <f>IF(N237="snížená",J237,0)</f>
        <v>0</v>
      </c>
      <c r="BG237" s="145">
        <f>IF(N237="zákl. přenesená",J237,0)</f>
        <v>0</v>
      </c>
      <c r="BH237" s="145">
        <f>IF(N237="sníž. přenesená",J237,0)</f>
        <v>0</v>
      </c>
      <c r="BI237" s="145">
        <f>IF(N237="nulová",J237,0)</f>
        <v>0</v>
      </c>
      <c r="BJ237" s="18" t="s">
        <v>86</v>
      </c>
      <c r="BK237" s="145">
        <f>ROUND(I237*H237,2)</f>
        <v>0</v>
      </c>
      <c r="BL237" s="18" t="s">
        <v>150</v>
      </c>
      <c r="BM237" s="144" t="s">
        <v>480</v>
      </c>
    </row>
    <row r="238" spans="2:65" s="1" customFormat="1" ht="11.25">
      <c r="B238" s="33"/>
      <c r="D238" s="146" t="s">
        <v>152</v>
      </c>
      <c r="F238" s="147" t="s">
        <v>479</v>
      </c>
      <c r="I238" s="148"/>
      <c r="L238" s="33"/>
      <c r="M238" s="149"/>
      <c r="T238" s="54"/>
      <c r="AT238" s="18" t="s">
        <v>152</v>
      </c>
      <c r="AU238" s="18" t="s">
        <v>88</v>
      </c>
    </row>
    <row r="239" spans="2:65" s="1" customFormat="1" ht="11.25">
      <c r="B239" s="33"/>
      <c r="D239" s="150" t="s">
        <v>154</v>
      </c>
      <c r="F239" s="151" t="s">
        <v>481</v>
      </c>
      <c r="I239" s="148"/>
      <c r="L239" s="33"/>
      <c r="M239" s="149"/>
      <c r="T239" s="54"/>
      <c r="AT239" s="18" t="s">
        <v>154</v>
      </c>
      <c r="AU239" s="18" t="s">
        <v>88</v>
      </c>
    </row>
    <row r="240" spans="2:65" s="1" customFormat="1" ht="16.5" customHeight="1">
      <c r="B240" s="132"/>
      <c r="C240" s="176" t="s">
        <v>482</v>
      </c>
      <c r="D240" s="176" t="s">
        <v>331</v>
      </c>
      <c r="E240" s="177" t="s">
        <v>483</v>
      </c>
      <c r="F240" s="178" t="s">
        <v>484</v>
      </c>
      <c r="G240" s="179" t="s">
        <v>320</v>
      </c>
      <c r="H240" s="180">
        <v>1</v>
      </c>
      <c r="I240" s="181"/>
      <c r="J240" s="182">
        <f>ROUND(I240*H240,2)</f>
        <v>0</v>
      </c>
      <c r="K240" s="178" t="s">
        <v>149</v>
      </c>
      <c r="L240" s="183"/>
      <c r="M240" s="184" t="s">
        <v>3</v>
      </c>
      <c r="N240" s="185" t="s">
        <v>49</v>
      </c>
      <c r="P240" s="142">
        <f>O240*H240</f>
        <v>0</v>
      </c>
      <c r="Q240" s="142">
        <v>0.06</v>
      </c>
      <c r="R240" s="142">
        <f>Q240*H240</f>
        <v>0.06</v>
      </c>
      <c r="S240" s="142">
        <v>0</v>
      </c>
      <c r="T240" s="143">
        <f>S240*H240</f>
        <v>0</v>
      </c>
      <c r="AR240" s="144" t="s">
        <v>163</v>
      </c>
      <c r="AT240" s="144" t="s">
        <v>331</v>
      </c>
      <c r="AU240" s="144" t="s">
        <v>88</v>
      </c>
      <c r="AY240" s="18" t="s">
        <v>143</v>
      </c>
      <c r="BE240" s="145">
        <f>IF(N240="základní",J240,0)</f>
        <v>0</v>
      </c>
      <c r="BF240" s="145">
        <f>IF(N240="snížená",J240,0)</f>
        <v>0</v>
      </c>
      <c r="BG240" s="145">
        <f>IF(N240="zákl. přenesená",J240,0)</f>
        <v>0</v>
      </c>
      <c r="BH240" s="145">
        <f>IF(N240="sníž. přenesená",J240,0)</f>
        <v>0</v>
      </c>
      <c r="BI240" s="145">
        <f>IF(N240="nulová",J240,0)</f>
        <v>0</v>
      </c>
      <c r="BJ240" s="18" t="s">
        <v>86</v>
      </c>
      <c r="BK240" s="145">
        <f>ROUND(I240*H240,2)</f>
        <v>0</v>
      </c>
      <c r="BL240" s="18" t="s">
        <v>150</v>
      </c>
      <c r="BM240" s="144" t="s">
        <v>485</v>
      </c>
    </row>
    <row r="241" spans="2:65" s="1" customFormat="1" ht="11.25">
      <c r="B241" s="33"/>
      <c r="D241" s="146" t="s">
        <v>152</v>
      </c>
      <c r="F241" s="147" t="s">
        <v>484</v>
      </c>
      <c r="I241" s="148"/>
      <c r="L241" s="33"/>
      <c r="M241" s="149"/>
      <c r="T241" s="54"/>
      <c r="AT241" s="18" t="s">
        <v>152</v>
      </c>
      <c r="AU241" s="18" t="s">
        <v>88</v>
      </c>
    </row>
    <row r="242" spans="2:65" s="11" customFormat="1" ht="22.9" customHeight="1">
      <c r="B242" s="120"/>
      <c r="D242" s="121" t="s">
        <v>77</v>
      </c>
      <c r="E242" s="130" t="s">
        <v>176</v>
      </c>
      <c r="F242" s="130" t="s">
        <v>177</v>
      </c>
      <c r="I242" s="123"/>
      <c r="J242" s="131">
        <f>BK242</f>
        <v>0</v>
      </c>
      <c r="L242" s="120"/>
      <c r="M242" s="125"/>
      <c r="P242" s="126">
        <f>SUM(P243:P249)</f>
        <v>0</v>
      </c>
      <c r="R242" s="126">
        <f>SUM(R243:R249)</f>
        <v>3.3535000000000006E-3</v>
      </c>
      <c r="T242" s="127">
        <f>SUM(T243:T249)</f>
        <v>7.6500000000000005E-3</v>
      </c>
      <c r="AR242" s="121" t="s">
        <v>86</v>
      </c>
      <c r="AT242" s="128" t="s">
        <v>77</v>
      </c>
      <c r="AU242" s="128" t="s">
        <v>86</v>
      </c>
      <c r="AY242" s="121" t="s">
        <v>143</v>
      </c>
      <c r="BK242" s="129">
        <f>SUM(BK243:BK249)</f>
        <v>0</v>
      </c>
    </row>
    <row r="243" spans="2:65" s="1" customFormat="1" ht="16.5" customHeight="1">
      <c r="B243" s="132"/>
      <c r="C243" s="133" t="s">
        <v>486</v>
      </c>
      <c r="D243" s="133" t="s">
        <v>145</v>
      </c>
      <c r="E243" s="134" t="s">
        <v>487</v>
      </c>
      <c r="F243" s="135" t="s">
        <v>488</v>
      </c>
      <c r="G243" s="136" t="s">
        <v>148</v>
      </c>
      <c r="H243" s="137">
        <v>70</v>
      </c>
      <c r="I243" s="138"/>
      <c r="J243" s="139">
        <f>ROUND(I243*H243,2)</f>
        <v>0</v>
      </c>
      <c r="K243" s="135" t="s">
        <v>149</v>
      </c>
      <c r="L243" s="33"/>
      <c r="M243" s="140" t="s">
        <v>3</v>
      </c>
      <c r="N243" s="141" t="s">
        <v>49</v>
      </c>
      <c r="P243" s="142">
        <f>O243*H243</f>
        <v>0</v>
      </c>
      <c r="Q243" s="142">
        <v>4.0000000000000003E-5</v>
      </c>
      <c r="R243" s="142">
        <f>Q243*H243</f>
        <v>2.8000000000000004E-3</v>
      </c>
      <c r="S243" s="142">
        <v>0</v>
      </c>
      <c r="T243" s="143">
        <f>S243*H243</f>
        <v>0</v>
      </c>
      <c r="AR243" s="144" t="s">
        <v>150</v>
      </c>
      <c r="AT243" s="144" t="s">
        <v>145</v>
      </c>
      <c r="AU243" s="144" t="s">
        <v>88</v>
      </c>
      <c r="AY243" s="18" t="s">
        <v>143</v>
      </c>
      <c r="BE243" s="145">
        <f>IF(N243="základní",J243,0)</f>
        <v>0</v>
      </c>
      <c r="BF243" s="145">
        <f>IF(N243="snížená",J243,0)</f>
        <v>0</v>
      </c>
      <c r="BG243" s="145">
        <f>IF(N243="zákl. přenesená",J243,0)</f>
        <v>0</v>
      </c>
      <c r="BH243" s="145">
        <f>IF(N243="sníž. přenesená",J243,0)</f>
        <v>0</v>
      </c>
      <c r="BI243" s="145">
        <f>IF(N243="nulová",J243,0)</f>
        <v>0</v>
      </c>
      <c r="BJ243" s="18" t="s">
        <v>86</v>
      </c>
      <c r="BK243" s="145">
        <f>ROUND(I243*H243,2)</f>
        <v>0</v>
      </c>
      <c r="BL243" s="18" t="s">
        <v>150</v>
      </c>
      <c r="BM243" s="144" t="s">
        <v>489</v>
      </c>
    </row>
    <row r="244" spans="2:65" s="1" customFormat="1" ht="11.25">
      <c r="B244" s="33"/>
      <c r="D244" s="146" t="s">
        <v>152</v>
      </c>
      <c r="F244" s="147" t="s">
        <v>490</v>
      </c>
      <c r="I244" s="148"/>
      <c r="L244" s="33"/>
      <c r="M244" s="149"/>
      <c r="T244" s="54"/>
      <c r="AT244" s="18" t="s">
        <v>152</v>
      </c>
      <c r="AU244" s="18" t="s">
        <v>88</v>
      </c>
    </row>
    <row r="245" spans="2:65" s="1" customFormat="1" ht="11.25">
      <c r="B245" s="33"/>
      <c r="D245" s="150" t="s">
        <v>154</v>
      </c>
      <c r="F245" s="151" t="s">
        <v>491</v>
      </c>
      <c r="I245" s="148"/>
      <c r="L245" s="33"/>
      <c r="M245" s="149"/>
      <c r="T245" s="54"/>
      <c r="AT245" s="18" t="s">
        <v>154</v>
      </c>
      <c r="AU245" s="18" t="s">
        <v>88</v>
      </c>
    </row>
    <row r="246" spans="2:65" s="1" customFormat="1" ht="16.5" customHeight="1">
      <c r="B246" s="132"/>
      <c r="C246" s="133" t="s">
        <v>492</v>
      </c>
      <c r="D246" s="133" t="s">
        <v>145</v>
      </c>
      <c r="E246" s="134" t="s">
        <v>493</v>
      </c>
      <c r="F246" s="135" t="s">
        <v>494</v>
      </c>
      <c r="G246" s="136" t="s">
        <v>180</v>
      </c>
      <c r="H246" s="137">
        <v>0.45</v>
      </c>
      <c r="I246" s="138"/>
      <c r="J246" s="139">
        <f>ROUND(I246*H246,2)</f>
        <v>0</v>
      </c>
      <c r="K246" s="135" t="s">
        <v>149</v>
      </c>
      <c r="L246" s="33"/>
      <c r="M246" s="140" t="s">
        <v>3</v>
      </c>
      <c r="N246" s="141" t="s">
        <v>49</v>
      </c>
      <c r="P246" s="142">
        <f>O246*H246</f>
        <v>0</v>
      </c>
      <c r="Q246" s="142">
        <v>1.23E-3</v>
      </c>
      <c r="R246" s="142">
        <f>Q246*H246</f>
        <v>5.5349999999999996E-4</v>
      </c>
      <c r="S246" s="142">
        <v>1.7000000000000001E-2</v>
      </c>
      <c r="T246" s="143">
        <f>S246*H246</f>
        <v>7.6500000000000005E-3</v>
      </c>
      <c r="AR246" s="144" t="s">
        <v>150</v>
      </c>
      <c r="AT246" s="144" t="s">
        <v>145</v>
      </c>
      <c r="AU246" s="144" t="s">
        <v>88</v>
      </c>
      <c r="AY246" s="18" t="s">
        <v>143</v>
      </c>
      <c r="BE246" s="145">
        <f>IF(N246="základní",J246,0)</f>
        <v>0</v>
      </c>
      <c r="BF246" s="145">
        <f>IF(N246="snížená",J246,0)</f>
        <v>0</v>
      </c>
      <c r="BG246" s="145">
        <f>IF(N246="zákl. přenesená",J246,0)</f>
        <v>0</v>
      </c>
      <c r="BH246" s="145">
        <f>IF(N246="sníž. přenesená",J246,0)</f>
        <v>0</v>
      </c>
      <c r="BI246" s="145">
        <f>IF(N246="nulová",J246,0)</f>
        <v>0</v>
      </c>
      <c r="BJ246" s="18" t="s">
        <v>86</v>
      </c>
      <c r="BK246" s="145">
        <f>ROUND(I246*H246,2)</f>
        <v>0</v>
      </c>
      <c r="BL246" s="18" t="s">
        <v>150</v>
      </c>
      <c r="BM246" s="144" t="s">
        <v>495</v>
      </c>
    </row>
    <row r="247" spans="2:65" s="1" customFormat="1" ht="19.5">
      <c r="B247" s="33"/>
      <c r="D247" s="146" t="s">
        <v>152</v>
      </c>
      <c r="F247" s="147" t="s">
        <v>496</v>
      </c>
      <c r="I247" s="148"/>
      <c r="L247" s="33"/>
      <c r="M247" s="149"/>
      <c r="T247" s="54"/>
      <c r="AT247" s="18" t="s">
        <v>152</v>
      </c>
      <c r="AU247" s="18" t="s">
        <v>88</v>
      </c>
    </row>
    <row r="248" spans="2:65" s="1" customFormat="1" ht="11.25">
      <c r="B248" s="33"/>
      <c r="D248" s="150" t="s">
        <v>154</v>
      </c>
      <c r="F248" s="151" t="s">
        <v>497</v>
      </c>
      <c r="I248" s="148"/>
      <c r="L248" s="33"/>
      <c r="M248" s="149"/>
      <c r="T248" s="54"/>
      <c r="AT248" s="18" t="s">
        <v>154</v>
      </c>
      <c r="AU248" s="18" t="s">
        <v>88</v>
      </c>
    </row>
    <row r="249" spans="2:65" s="12" customFormat="1" ht="11.25">
      <c r="B249" s="152"/>
      <c r="D249" s="146" t="s">
        <v>156</v>
      </c>
      <c r="E249" s="153" t="s">
        <v>3</v>
      </c>
      <c r="F249" s="154" t="s">
        <v>498</v>
      </c>
      <c r="H249" s="155">
        <v>0.45</v>
      </c>
      <c r="I249" s="156"/>
      <c r="L249" s="152"/>
      <c r="M249" s="157"/>
      <c r="T249" s="158"/>
      <c r="AT249" s="153" t="s">
        <v>156</v>
      </c>
      <c r="AU249" s="153" t="s">
        <v>88</v>
      </c>
      <c r="AV249" s="12" t="s">
        <v>88</v>
      </c>
      <c r="AW249" s="12" t="s">
        <v>37</v>
      </c>
      <c r="AX249" s="12" t="s">
        <v>86</v>
      </c>
      <c r="AY249" s="153" t="s">
        <v>143</v>
      </c>
    </row>
    <row r="250" spans="2:65" s="11" customFormat="1" ht="22.9" customHeight="1">
      <c r="B250" s="120"/>
      <c r="D250" s="121" t="s">
        <v>77</v>
      </c>
      <c r="E250" s="130" t="s">
        <v>499</v>
      </c>
      <c r="F250" s="130" t="s">
        <v>500</v>
      </c>
      <c r="I250" s="123"/>
      <c r="J250" s="131">
        <f>BK250</f>
        <v>0</v>
      </c>
      <c r="L250" s="120"/>
      <c r="M250" s="125"/>
      <c r="P250" s="126">
        <f>SUM(P251:P253)</f>
        <v>0</v>
      </c>
      <c r="R250" s="126">
        <f>SUM(R251:R253)</f>
        <v>0</v>
      </c>
      <c r="T250" s="127">
        <f>SUM(T251:T253)</f>
        <v>0</v>
      </c>
      <c r="AR250" s="121" t="s">
        <v>86</v>
      </c>
      <c r="AT250" s="128" t="s">
        <v>77</v>
      </c>
      <c r="AU250" s="128" t="s">
        <v>86</v>
      </c>
      <c r="AY250" s="121" t="s">
        <v>143</v>
      </c>
      <c r="BK250" s="129">
        <f>SUM(BK251:BK253)</f>
        <v>0</v>
      </c>
    </row>
    <row r="251" spans="2:65" s="1" customFormat="1" ht="16.5" customHeight="1">
      <c r="B251" s="132"/>
      <c r="C251" s="133" t="s">
        <v>501</v>
      </c>
      <c r="D251" s="133" t="s">
        <v>145</v>
      </c>
      <c r="E251" s="134" t="s">
        <v>502</v>
      </c>
      <c r="F251" s="135" t="s">
        <v>503</v>
      </c>
      <c r="G251" s="136" t="s">
        <v>231</v>
      </c>
      <c r="H251" s="137">
        <v>7.718</v>
      </c>
      <c r="I251" s="138"/>
      <c r="J251" s="139">
        <f>ROUND(I251*H251,2)</f>
        <v>0</v>
      </c>
      <c r="K251" s="135" t="s">
        <v>149</v>
      </c>
      <c r="L251" s="33"/>
      <c r="M251" s="140" t="s">
        <v>3</v>
      </c>
      <c r="N251" s="141" t="s">
        <v>49</v>
      </c>
      <c r="P251" s="142">
        <f>O251*H251</f>
        <v>0</v>
      </c>
      <c r="Q251" s="142">
        <v>0</v>
      </c>
      <c r="R251" s="142">
        <f>Q251*H251</f>
        <v>0</v>
      </c>
      <c r="S251" s="142">
        <v>0</v>
      </c>
      <c r="T251" s="143">
        <f>S251*H251</f>
        <v>0</v>
      </c>
      <c r="AR251" s="144" t="s">
        <v>150</v>
      </c>
      <c r="AT251" s="144" t="s">
        <v>145</v>
      </c>
      <c r="AU251" s="144" t="s">
        <v>88</v>
      </c>
      <c r="AY251" s="18" t="s">
        <v>143</v>
      </c>
      <c r="BE251" s="145">
        <f>IF(N251="základní",J251,0)</f>
        <v>0</v>
      </c>
      <c r="BF251" s="145">
        <f>IF(N251="snížená",J251,0)</f>
        <v>0</v>
      </c>
      <c r="BG251" s="145">
        <f>IF(N251="zákl. přenesená",J251,0)</f>
        <v>0</v>
      </c>
      <c r="BH251" s="145">
        <f>IF(N251="sníž. přenesená",J251,0)</f>
        <v>0</v>
      </c>
      <c r="BI251" s="145">
        <f>IF(N251="nulová",J251,0)</f>
        <v>0</v>
      </c>
      <c r="BJ251" s="18" t="s">
        <v>86</v>
      </c>
      <c r="BK251" s="145">
        <f>ROUND(I251*H251,2)</f>
        <v>0</v>
      </c>
      <c r="BL251" s="18" t="s">
        <v>150</v>
      </c>
      <c r="BM251" s="144" t="s">
        <v>504</v>
      </c>
    </row>
    <row r="252" spans="2:65" s="1" customFormat="1" ht="19.5">
      <c r="B252" s="33"/>
      <c r="D252" s="146" t="s">
        <v>152</v>
      </c>
      <c r="F252" s="147" t="s">
        <v>505</v>
      </c>
      <c r="I252" s="148"/>
      <c r="L252" s="33"/>
      <c r="M252" s="149"/>
      <c r="T252" s="54"/>
      <c r="AT252" s="18" t="s">
        <v>152</v>
      </c>
      <c r="AU252" s="18" t="s">
        <v>88</v>
      </c>
    </row>
    <row r="253" spans="2:65" s="1" customFormat="1" ht="11.25">
      <c r="B253" s="33"/>
      <c r="D253" s="150" t="s">
        <v>154</v>
      </c>
      <c r="F253" s="151" t="s">
        <v>506</v>
      </c>
      <c r="I253" s="148"/>
      <c r="L253" s="33"/>
      <c r="M253" s="149"/>
      <c r="T253" s="54"/>
      <c r="AT253" s="18" t="s">
        <v>154</v>
      </c>
      <c r="AU253" s="18" t="s">
        <v>88</v>
      </c>
    </row>
    <row r="254" spans="2:65" s="11" customFormat="1" ht="25.9" customHeight="1">
      <c r="B254" s="120"/>
      <c r="D254" s="121" t="s">
        <v>77</v>
      </c>
      <c r="E254" s="122" t="s">
        <v>252</v>
      </c>
      <c r="F254" s="122" t="s">
        <v>253</v>
      </c>
      <c r="I254" s="123"/>
      <c r="J254" s="124">
        <f>BK254</f>
        <v>0</v>
      </c>
      <c r="L254" s="120"/>
      <c r="M254" s="125"/>
      <c r="P254" s="126">
        <f>P255+P266+P272+P302+P322</f>
        <v>0</v>
      </c>
      <c r="R254" s="126">
        <f>R255+R266+R272+R302+R322</f>
        <v>3.0815379999999997</v>
      </c>
      <c r="T254" s="127">
        <f>T255+T266+T272+T302+T322</f>
        <v>1E-3</v>
      </c>
      <c r="AR254" s="121" t="s">
        <v>88</v>
      </c>
      <c r="AT254" s="128" t="s">
        <v>77</v>
      </c>
      <c r="AU254" s="128" t="s">
        <v>78</v>
      </c>
      <c r="AY254" s="121" t="s">
        <v>143</v>
      </c>
      <c r="BK254" s="129">
        <f>BK255+BK266+BK272+BK302+BK322</f>
        <v>0</v>
      </c>
    </row>
    <row r="255" spans="2:65" s="11" customFormat="1" ht="22.9" customHeight="1">
      <c r="B255" s="120"/>
      <c r="D255" s="121" t="s">
        <v>77</v>
      </c>
      <c r="E255" s="130" t="s">
        <v>507</v>
      </c>
      <c r="F255" s="130" t="s">
        <v>508</v>
      </c>
      <c r="I255" s="123"/>
      <c r="J255" s="131">
        <f>BK255</f>
        <v>0</v>
      </c>
      <c r="L255" s="120"/>
      <c r="M255" s="125"/>
      <c r="P255" s="126">
        <f>SUM(P256:P265)</f>
        <v>0</v>
      </c>
      <c r="R255" s="126">
        <f>SUM(R256:R265)</f>
        <v>5.3800999999999995E-2</v>
      </c>
      <c r="T255" s="127">
        <f>SUM(T256:T265)</f>
        <v>0</v>
      </c>
      <c r="AR255" s="121" t="s">
        <v>88</v>
      </c>
      <c r="AT255" s="128" t="s">
        <v>77</v>
      </c>
      <c r="AU255" s="128" t="s">
        <v>86</v>
      </c>
      <c r="AY255" s="121" t="s">
        <v>143</v>
      </c>
      <c r="BK255" s="129">
        <f>SUM(BK256:BK265)</f>
        <v>0</v>
      </c>
    </row>
    <row r="256" spans="2:65" s="1" customFormat="1" ht="16.5" customHeight="1">
      <c r="B256" s="132"/>
      <c r="C256" s="133" t="s">
        <v>509</v>
      </c>
      <c r="D256" s="133" t="s">
        <v>145</v>
      </c>
      <c r="E256" s="134" t="s">
        <v>510</v>
      </c>
      <c r="F256" s="135" t="s">
        <v>511</v>
      </c>
      <c r="G256" s="136" t="s">
        <v>320</v>
      </c>
      <c r="H256" s="137">
        <v>2</v>
      </c>
      <c r="I256" s="138"/>
      <c r="J256" s="139">
        <f>ROUND(I256*H256,2)</f>
        <v>0</v>
      </c>
      <c r="K256" s="135" t="s">
        <v>512</v>
      </c>
      <c r="L256" s="33"/>
      <c r="M256" s="140" t="s">
        <v>3</v>
      </c>
      <c r="N256" s="141" t="s">
        <v>49</v>
      </c>
      <c r="P256" s="142">
        <f>O256*H256</f>
        <v>0</v>
      </c>
      <c r="Q256" s="142">
        <v>4.0000000000000003E-5</v>
      </c>
      <c r="R256" s="142">
        <f>Q256*H256</f>
        <v>8.0000000000000007E-5</v>
      </c>
      <c r="S256" s="142">
        <v>0</v>
      </c>
      <c r="T256" s="143">
        <f>S256*H256</f>
        <v>0</v>
      </c>
      <c r="AR256" s="144" t="s">
        <v>259</v>
      </c>
      <c r="AT256" s="144" t="s">
        <v>145</v>
      </c>
      <c r="AU256" s="144" t="s">
        <v>88</v>
      </c>
      <c r="AY256" s="18" t="s">
        <v>143</v>
      </c>
      <c r="BE256" s="145">
        <f>IF(N256="základní",J256,0)</f>
        <v>0</v>
      </c>
      <c r="BF256" s="145">
        <f>IF(N256="snížená",J256,0)</f>
        <v>0</v>
      </c>
      <c r="BG256" s="145">
        <f>IF(N256="zákl. přenesená",J256,0)</f>
        <v>0</v>
      </c>
      <c r="BH256" s="145">
        <f>IF(N256="sníž. přenesená",J256,0)</f>
        <v>0</v>
      </c>
      <c r="BI256" s="145">
        <f>IF(N256="nulová",J256,0)</f>
        <v>0</v>
      </c>
      <c r="BJ256" s="18" t="s">
        <v>86</v>
      </c>
      <c r="BK256" s="145">
        <f>ROUND(I256*H256,2)</f>
        <v>0</v>
      </c>
      <c r="BL256" s="18" t="s">
        <v>259</v>
      </c>
      <c r="BM256" s="144" t="s">
        <v>513</v>
      </c>
    </row>
    <row r="257" spans="2:65" s="1" customFormat="1" ht="19.5">
      <c r="B257" s="33"/>
      <c r="D257" s="146" t="s">
        <v>152</v>
      </c>
      <c r="F257" s="147" t="s">
        <v>514</v>
      </c>
      <c r="I257" s="148"/>
      <c r="L257" s="33"/>
      <c r="M257" s="149"/>
      <c r="T257" s="54"/>
      <c r="AT257" s="18" t="s">
        <v>152</v>
      </c>
      <c r="AU257" s="18" t="s">
        <v>88</v>
      </c>
    </row>
    <row r="258" spans="2:65" s="12" customFormat="1" ht="11.25">
      <c r="B258" s="152"/>
      <c r="D258" s="146" t="s">
        <v>156</v>
      </c>
      <c r="E258" s="153" t="s">
        <v>3</v>
      </c>
      <c r="F258" s="154" t="s">
        <v>515</v>
      </c>
      <c r="H258" s="155">
        <v>2</v>
      </c>
      <c r="I258" s="156"/>
      <c r="L258" s="152"/>
      <c r="M258" s="157"/>
      <c r="T258" s="158"/>
      <c r="AT258" s="153" t="s">
        <v>156</v>
      </c>
      <c r="AU258" s="153" t="s">
        <v>88</v>
      </c>
      <c r="AV258" s="12" t="s">
        <v>88</v>
      </c>
      <c r="AW258" s="12" t="s">
        <v>37</v>
      </c>
      <c r="AX258" s="12" t="s">
        <v>86</v>
      </c>
      <c r="AY258" s="153" t="s">
        <v>143</v>
      </c>
    </row>
    <row r="259" spans="2:65" s="1" customFormat="1" ht="16.5" customHeight="1">
      <c r="B259" s="132"/>
      <c r="C259" s="176" t="s">
        <v>516</v>
      </c>
      <c r="D259" s="176" t="s">
        <v>331</v>
      </c>
      <c r="E259" s="177" t="s">
        <v>517</v>
      </c>
      <c r="F259" s="178" t="s">
        <v>518</v>
      </c>
      <c r="G259" s="179" t="s">
        <v>519</v>
      </c>
      <c r="H259" s="180">
        <v>53.720999999999997</v>
      </c>
      <c r="I259" s="181"/>
      <c r="J259" s="182">
        <f>ROUND(I259*H259,2)</f>
        <v>0</v>
      </c>
      <c r="K259" s="178" t="s">
        <v>3</v>
      </c>
      <c r="L259" s="183"/>
      <c r="M259" s="184" t="s">
        <v>3</v>
      </c>
      <c r="N259" s="185" t="s">
        <v>49</v>
      </c>
      <c r="P259" s="142">
        <f>O259*H259</f>
        <v>0</v>
      </c>
      <c r="Q259" s="142">
        <v>1E-3</v>
      </c>
      <c r="R259" s="142">
        <f>Q259*H259</f>
        <v>5.3720999999999998E-2</v>
      </c>
      <c r="S259" s="142">
        <v>0</v>
      </c>
      <c r="T259" s="143">
        <f>S259*H259</f>
        <v>0</v>
      </c>
      <c r="AR259" s="144" t="s">
        <v>467</v>
      </c>
      <c r="AT259" s="144" t="s">
        <v>331</v>
      </c>
      <c r="AU259" s="144" t="s">
        <v>88</v>
      </c>
      <c r="AY259" s="18" t="s">
        <v>143</v>
      </c>
      <c r="BE259" s="145">
        <f>IF(N259="základní",J259,0)</f>
        <v>0</v>
      </c>
      <c r="BF259" s="145">
        <f>IF(N259="snížená",J259,0)</f>
        <v>0</v>
      </c>
      <c r="BG259" s="145">
        <f>IF(N259="zákl. přenesená",J259,0)</f>
        <v>0</v>
      </c>
      <c r="BH259" s="145">
        <f>IF(N259="sníž. přenesená",J259,0)</f>
        <v>0</v>
      </c>
      <c r="BI259" s="145">
        <f>IF(N259="nulová",J259,0)</f>
        <v>0</v>
      </c>
      <c r="BJ259" s="18" t="s">
        <v>86</v>
      </c>
      <c r="BK259" s="145">
        <f>ROUND(I259*H259,2)</f>
        <v>0</v>
      </c>
      <c r="BL259" s="18" t="s">
        <v>259</v>
      </c>
      <c r="BM259" s="144" t="s">
        <v>520</v>
      </c>
    </row>
    <row r="260" spans="2:65" s="1" customFormat="1" ht="11.25">
      <c r="B260" s="33"/>
      <c r="D260" s="146" t="s">
        <v>152</v>
      </c>
      <c r="F260" s="147" t="s">
        <v>518</v>
      </c>
      <c r="I260" s="148"/>
      <c r="L260" s="33"/>
      <c r="M260" s="149"/>
      <c r="T260" s="54"/>
      <c r="AT260" s="18" t="s">
        <v>152</v>
      </c>
      <c r="AU260" s="18" t="s">
        <v>88</v>
      </c>
    </row>
    <row r="261" spans="2:65" s="13" customFormat="1" ht="11.25">
      <c r="B261" s="159"/>
      <c r="D261" s="146" t="s">
        <v>156</v>
      </c>
      <c r="E261" s="160" t="s">
        <v>3</v>
      </c>
      <c r="F261" s="161" t="s">
        <v>521</v>
      </c>
      <c r="H261" s="160" t="s">
        <v>3</v>
      </c>
      <c r="I261" s="162"/>
      <c r="L261" s="159"/>
      <c r="M261" s="163"/>
      <c r="T261" s="164"/>
      <c r="AT261" s="160" t="s">
        <v>156</v>
      </c>
      <c r="AU261" s="160" t="s">
        <v>88</v>
      </c>
      <c r="AV261" s="13" t="s">
        <v>86</v>
      </c>
      <c r="AW261" s="13" t="s">
        <v>37</v>
      </c>
      <c r="AX261" s="13" t="s">
        <v>78</v>
      </c>
      <c r="AY261" s="160" t="s">
        <v>143</v>
      </c>
    </row>
    <row r="262" spans="2:65" s="12" customFormat="1" ht="11.25">
      <c r="B262" s="152"/>
      <c r="D262" s="146" t="s">
        <v>156</v>
      </c>
      <c r="E262" s="153" t="s">
        <v>3</v>
      </c>
      <c r="F262" s="154" t="s">
        <v>522</v>
      </c>
      <c r="H262" s="155">
        <v>53.720999999999997</v>
      </c>
      <c r="I262" s="156"/>
      <c r="L262" s="152"/>
      <c r="M262" s="157"/>
      <c r="T262" s="158"/>
      <c r="AT262" s="153" t="s">
        <v>156</v>
      </c>
      <c r="AU262" s="153" t="s">
        <v>88</v>
      </c>
      <c r="AV262" s="12" t="s">
        <v>88</v>
      </c>
      <c r="AW262" s="12" t="s">
        <v>37</v>
      </c>
      <c r="AX262" s="12" t="s">
        <v>86</v>
      </c>
      <c r="AY262" s="153" t="s">
        <v>143</v>
      </c>
    </row>
    <row r="263" spans="2:65" s="1" customFormat="1" ht="24.2" customHeight="1">
      <c r="B263" s="132"/>
      <c r="C263" s="133" t="s">
        <v>523</v>
      </c>
      <c r="D263" s="133" t="s">
        <v>145</v>
      </c>
      <c r="E263" s="134" t="s">
        <v>524</v>
      </c>
      <c r="F263" s="135" t="s">
        <v>525</v>
      </c>
      <c r="G263" s="136" t="s">
        <v>526</v>
      </c>
      <c r="H263" s="186"/>
      <c r="I263" s="138"/>
      <c r="J263" s="139">
        <f>ROUND(I263*H263,2)</f>
        <v>0</v>
      </c>
      <c r="K263" s="135" t="s">
        <v>149</v>
      </c>
      <c r="L263" s="33"/>
      <c r="M263" s="140" t="s">
        <v>3</v>
      </c>
      <c r="N263" s="141" t="s">
        <v>49</v>
      </c>
      <c r="P263" s="142">
        <f>O263*H263</f>
        <v>0</v>
      </c>
      <c r="Q263" s="142">
        <v>0</v>
      </c>
      <c r="R263" s="142">
        <f>Q263*H263</f>
        <v>0</v>
      </c>
      <c r="S263" s="142">
        <v>0</v>
      </c>
      <c r="T263" s="143">
        <f>S263*H263</f>
        <v>0</v>
      </c>
      <c r="AR263" s="144" t="s">
        <v>259</v>
      </c>
      <c r="AT263" s="144" t="s">
        <v>145</v>
      </c>
      <c r="AU263" s="144" t="s">
        <v>88</v>
      </c>
      <c r="AY263" s="18" t="s">
        <v>143</v>
      </c>
      <c r="BE263" s="145">
        <f>IF(N263="základní",J263,0)</f>
        <v>0</v>
      </c>
      <c r="BF263" s="145">
        <f>IF(N263="snížená",J263,0)</f>
        <v>0</v>
      </c>
      <c r="BG263" s="145">
        <f>IF(N263="zákl. přenesená",J263,0)</f>
        <v>0</v>
      </c>
      <c r="BH263" s="145">
        <f>IF(N263="sníž. přenesená",J263,0)</f>
        <v>0</v>
      </c>
      <c r="BI263" s="145">
        <f>IF(N263="nulová",J263,0)</f>
        <v>0</v>
      </c>
      <c r="BJ263" s="18" t="s">
        <v>86</v>
      </c>
      <c r="BK263" s="145">
        <f>ROUND(I263*H263,2)</f>
        <v>0</v>
      </c>
      <c r="BL263" s="18" t="s">
        <v>259</v>
      </c>
      <c r="BM263" s="144" t="s">
        <v>527</v>
      </c>
    </row>
    <row r="264" spans="2:65" s="1" customFormat="1" ht="19.5">
      <c r="B264" s="33"/>
      <c r="D264" s="146" t="s">
        <v>152</v>
      </c>
      <c r="F264" s="147" t="s">
        <v>528</v>
      </c>
      <c r="I264" s="148"/>
      <c r="L264" s="33"/>
      <c r="M264" s="149"/>
      <c r="T264" s="54"/>
      <c r="AT264" s="18" t="s">
        <v>152</v>
      </c>
      <c r="AU264" s="18" t="s">
        <v>88</v>
      </c>
    </row>
    <row r="265" spans="2:65" s="1" customFormat="1" ht="11.25">
      <c r="B265" s="33"/>
      <c r="D265" s="150" t="s">
        <v>154</v>
      </c>
      <c r="F265" s="151" t="s">
        <v>529</v>
      </c>
      <c r="I265" s="148"/>
      <c r="L265" s="33"/>
      <c r="M265" s="149"/>
      <c r="T265" s="54"/>
      <c r="AT265" s="18" t="s">
        <v>154</v>
      </c>
      <c r="AU265" s="18" t="s">
        <v>88</v>
      </c>
    </row>
    <row r="266" spans="2:65" s="11" customFormat="1" ht="22.9" customHeight="1">
      <c r="B266" s="120"/>
      <c r="D266" s="121" t="s">
        <v>77</v>
      </c>
      <c r="E266" s="130" t="s">
        <v>254</v>
      </c>
      <c r="F266" s="130" t="s">
        <v>255</v>
      </c>
      <c r="I266" s="123"/>
      <c r="J266" s="131">
        <f>BK266</f>
        <v>0</v>
      </c>
      <c r="L266" s="120"/>
      <c r="M266" s="125"/>
      <c r="P266" s="126">
        <f>SUM(P267:P271)</f>
        <v>0</v>
      </c>
      <c r="R266" s="126">
        <f>SUM(R267:R271)</f>
        <v>5.0000000000000002E-5</v>
      </c>
      <c r="T266" s="127">
        <f>SUM(T267:T271)</f>
        <v>1E-3</v>
      </c>
      <c r="AR266" s="121" t="s">
        <v>88</v>
      </c>
      <c r="AT266" s="128" t="s">
        <v>77</v>
      </c>
      <c r="AU266" s="128" t="s">
        <v>86</v>
      </c>
      <c r="AY266" s="121" t="s">
        <v>143</v>
      </c>
      <c r="BK266" s="129">
        <f>SUM(BK267:BK271)</f>
        <v>0</v>
      </c>
    </row>
    <row r="267" spans="2:65" s="1" customFormat="1" ht="16.5" customHeight="1">
      <c r="B267" s="132"/>
      <c r="C267" s="133" t="s">
        <v>530</v>
      </c>
      <c r="D267" s="133" t="s">
        <v>145</v>
      </c>
      <c r="E267" s="134" t="s">
        <v>531</v>
      </c>
      <c r="F267" s="135" t="s">
        <v>532</v>
      </c>
      <c r="G267" s="136" t="s">
        <v>320</v>
      </c>
      <c r="H267" s="137">
        <v>1</v>
      </c>
      <c r="I267" s="138"/>
      <c r="J267" s="139">
        <f>ROUND(I267*H267,2)</f>
        <v>0</v>
      </c>
      <c r="K267" s="135" t="s">
        <v>3</v>
      </c>
      <c r="L267" s="33"/>
      <c r="M267" s="140" t="s">
        <v>3</v>
      </c>
      <c r="N267" s="141" t="s">
        <v>49</v>
      </c>
      <c r="P267" s="142">
        <f>O267*H267</f>
        <v>0</v>
      </c>
      <c r="Q267" s="142">
        <v>5.0000000000000002E-5</v>
      </c>
      <c r="R267" s="142">
        <f>Q267*H267</f>
        <v>5.0000000000000002E-5</v>
      </c>
      <c r="S267" s="142">
        <v>1E-3</v>
      </c>
      <c r="T267" s="143">
        <f>S267*H267</f>
        <v>1E-3</v>
      </c>
      <c r="AR267" s="144" t="s">
        <v>259</v>
      </c>
      <c r="AT267" s="144" t="s">
        <v>145</v>
      </c>
      <c r="AU267" s="144" t="s">
        <v>88</v>
      </c>
      <c r="AY267" s="18" t="s">
        <v>143</v>
      </c>
      <c r="BE267" s="145">
        <f>IF(N267="základní",J267,0)</f>
        <v>0</v>
      </c>
      <c r="BF267" s="145">
        <f>IF(N267="snížená",J267,0)</f>
        <v>0</v>
      </c>
      <c r="BG267" s="145">
        <f>IF(N267="zákl. přenesená",J267,0)</f>
        <v>0</v>
      </c>
      <c r="BH267" s="145">
        <f>IF(N267="sníž. přenesená",J267,0)</f>
        <v>0</v>
      </c>
      <c r="BI267" s="145">
        <f>IF(N267="nulová",J267,0)</f>
        <v>0</v>
      </c>
      <c r="BJ267" s="18" t="s">
        <v>86</v>
      </c>
      <c r="BK267" s="145">
        <f>ROUND(I267*H267,2)</f>
        <v>0</v>
      </c>
      <c r="BL267" s="18" t="s">
        <v>259</v>
      </c>
      <c r="BM267" s="144" t="s">
        <v>533</v>
      </c>
    </row>
    <row r="268" spans="2:65" s="1" customFormat="1" ht="11.25">
      <c r="B268" s="33"/>
      <c r="D268" s="146" t="s">
        <v>152</v>
      </c>
      <c r="F268" s="147" t="s">
        <v>534</v>
      </c>
      <c r="I268" s="148"/>
      <c r="L268" s="33"/>
      <c r="M268" s="149"/>
      <c r="T268" s="54"/>
      <c r="AT268" s="18" t="s">
        <v>152</v>
      </c>
      <c r="AU268" s="18" t="s">
        <v>88</v>
      </c>
    </row>
    <row r="269" spans="2:65" s="1" customFormat="1" ht="21.75" customHeight="1">
      <c r="B269" s="132"/>
      <c r="C269" s="133" t="s">
        <v>535</v>
      </c>
      <c r="D269" s="133" t="s">
        <v>145</v>
      </c>
      <c r="E269" s="134" t="s">
        <v>536</v>
      </c>
      <c r="F269" s="135" t="s">
        <v>537</v>
      </c>
      <c r="G269" s="136" t="s">
        <v>526</v>
      </c>
      <c r="H269" s="186"/>
      <c r="I269" s="138"/>
      <c r="J269" s="139">
        <f>ROUND(I269*H269,2)</f>
        <v>0</v>
      </c>
      <c r="K269" s="135" t="s">
        <v>149</v>
      </c>
      <c r="L269" s="33"/>
      <c r="M269" s="140" t="s">
        <v>3</v>
      </c>
      <c r="N269" s="141" t="s">
        <v>49</v>
      </c>
      <c r="P269" s="142">
        <f>O269*H269</f>
        <v>0</v>
      </c>
      <c r="Q269" s="142">
        <v>0</v>
      </c>
      <c r="R269" s="142">
        <f>Q269*H269</f>
        <v>0</v>
      </c>
      <c r="S269" s="142">
        <v>0</v>
      </c>
      <c r="T269" s="143">
        <f>S269*H269</f>
        <v>0</v>
      </c>
      <c r="AR269" s="144" t="s">
        <v>259</v>
      </c>
      <c r="AT269" s="144" t="s">
        <v>145</v>
      </c>
      <c r="AU269" s="144" t="s">
        <v>88</v>
      </c>
      <c r="AY269" s="18" t="s">
        <v>143</v>
      </c>
      <c r="BE269" s="145">
        <f>IF(N269="základní",J269,0)</f>
        <v>0</v>
      </c>
      <c r="BF269" s="145">
        <f>IF(N269="snížená",J269,0)</f>
        <v>0</v>
      </c>
      <c r="BG269" s="145">
        <f>IF(N269="zákl. přenesená",J269,0)</f>
        <v>0</v>
      </c>
      <c r="BH269" s="145">
        <f>IF(N269="sníž. přenesená",J269,0)</f>
        <v>0</v>
      </c>
      <c r="BI269" s="145">
        <f>IF(N269="nulová",J269,0)</f>
        <v>0</v>
      </c>
      <c r="BJ269" s="18" t="s">
        <v>86</v>
      </c>
      <c r="BK269" s="145">
        <f>ROUND(I269*H269,2)</f>
        <v>0</v>
      </c>
      <c r="BL269" s="18" t="s">
        <v>259</v>
      </c>
      <c r="BM269" s="144" t="s">
        <v>538</v>
      </c>
    </row>
    <row r="270" spans="2:65" s="1" customFormat="1" ht="19.5">
      <c r="B270" s="33"/>
      <c r="D270" s="146" t="s">
        <v>152</v>
      </c>
      <c r="F270" s="147" t="s">
        <v>539</v>
      </c>
      <c r="I270" s="148"/>
      <c r="L270" s="33"/>
      <c r="M270" s="149"/>
      <c r="T270" s="54"/>
      <c r="AT270" s="18" t="s">
        <v>152</v>
      </c>
      <c r="AU270" s="18" t="s">
        <v>88</v>
      </c>
    </row>
    <row r="271" spans="2:65" s="1" customFormat="1" ht="11.25">
      <c r="B271" s="33"/>
      <c r="D271" s="150" t="s">
        <v>154</v>
      </c>
      <c r="F271" s="151" t="s">
        <v>540</v>
      </c>
      <c r="I271" s="148"/>
      <c r="L271" s="33"/>
      <c r="M271" s="149"/>
      <c r="T271" s="54"/>
      <c r="AT271" s="18" t="s">
        <v>154</v>
      </c>
      <c r="AU271" s="18" t="s">
        <v>88</v>
      </c>
    </row>
    <row r="272" spans="2:65" s="11" customFormat="1" ht="22.9" customHeight="1">
      <c r="B272" s="120"/>
      <c r="D272" s="121" t="s">
        <v>77</v>
      </c>
      <c r="E272" s="130" t="s">
        <v>263</v>
      </c>
      <c r="F272" s="130" t="s">
        <v>264</v>
      </c>
      <c r="I272" s="123"/>
      <c r="J272" s="131">
        <f>BK272</f>
        <v>0</v>
      </c>
      <c r="L272" s="120"/>
      <c r="M272" s="125"/>
      <c r="P272" s="126">
        <f>SUM(P273:P301)</f>
        <v>0</v>
      </c>
      <c r="R272" s="126">
        <f>SUM(R273:R301)</f>
        <v>2.5156109999999998</v>
      </c>
      <c r="T272" s="127">
        <f>SUM(T273:T301)</f>
        <v>0</v>
      </c>
      <c r="AR272" s="121" t="s">
        <v>88</v>
      </c>
      <c r="AT272" s="128" t="s">
        <v>77</v>
      </c>
      <c r="AU272" s="128" t="s">
        <v>86</v>
      </c>
      <c r="AY272" s="121" t="s">
        <v>143</v>
      </c>
      <c r="BK272" s="129">
        <f>SUM(BK273:BK301)</f>
        <v>0</v>
      </c>
    </row>
    <row r="273" spans="2:65" s="1" customFormat="1" ht="16.5" customHeight="1">
      <c r="B273" s="132"/>
      <c r="C273" s="133" t="s">
        <v>541</v>
      </c>
      <c r="D273" s="133" t="s">
        <v>145</v>
      </c>
      <c r="E273" s="134" t="s">
        <v>542</v>
      </c>
      <c r="F273" s="135" t="s">
        <v>543</v>
      </c>
      <c r="G273" s="136" t="s">
        <v>148</v>
      </c>
      <c r="H273" s="137">
        <v>69.5</v>
      </c>
      <c r="I273" s="138"/>
      <c r="J273" s="139">
        <f>ROUND(I273*H273,2)</f>
        <v>0</v>
      </c>
      <c r="K273" s="135" t="s">
        <v>149</v>
      </c>
      <c r="L273" s="33"/>
      <c r="M273" s="140" t="s">
        <v>3</v>
      </c>
      <c r="N273" s="141" t="s">
        <v>49</v>
      </c>
      <c r="P273" s="142">
        <f>O273*H273</f>
        <v>0</v>
      </c>
      <c r="Q273" s="142">
        <v>0</v>
      </c>
      <c r="R273" s="142">
        <f>Q273*H273</f>
        <v>0</v>
      </c>
      <c r="S273" s="142">
        <v>0</v>
      </c>
      <c r="T273" s="143">
        <f>S273*H273</f>
        <v>0</v>
      </c>
      <c r="AR273" s="144" t="s">
        <v>259</v>
      </c>
      <c r="AT273" s="144" t="s">
        <v>145</v>
      </c>
      <c r="AU273" s="144" t="s">
        <v>88</v>
      </c>
      <c r="AY273" s="18" t="s">
        <v>143</v>
      </c>
      <c r="BE273" s="145">
        <f>IF(N273="základní",J273,0)</f>
        <v>0</v>
      </c>
      <c r="BF273" s="145">
        <f>IF(N273="snížená",J273,0)</f>
        <v>0</v>
      </c>
      <c r="BG273" s="145">
        <f>IF(N273="zákl. přenesená",J273,0)</f>
        <v>0</v>
      </c>
      <c r="BH273" s="145">
        <f>IF(N273="sníž. přenesená",J273,0)</f>
        <v>0</v>
      </c>
      <c r="BI273" s="145">
        <f>IF(N273="nulová",J273,0)</f>
        <v>0</v>
      </c>
      <c r="BJ273" s="18" t="s">
        <v>86</v>
      </c>
      <c r="BK273" s="145">
        <f>ROUND(I273*H273,2)</f>
        <v>0</v>
      </c>
      <c r="BL273" s="18" t="s">
        <v>259</v>
      </c>
      <c r="BM273" s="144" t="s">
        <v>544</v>
      </c>
    </row>
    <row r="274" spans="2:65" s="1" customFormat="1" ht="11.25">
      <c r="B274" s="33"/>
      <c r="D274" s="146" t="s">
        <v>152</v>
      </c>
      <c r="F274" s="147" t="s">
        <v>545</v>
      </c>
      <c r="I274" s="148"/>
      <c r="L274" s="33"/>
      <c r="M274" s="149"/>
      <c r="T274" s="54"/>
      <c r="AT274" s="18" t="s">
        <v>152</v>
      </c>
      <c r="AU274" s="18" t="s">
        <v>88</v>
      </c>
    </row>
    <row r="275" spans="2:65" s="1" customFormat="1" ht="11.25">
      <c r="B275" s="33"/>
      <c r="D275" s="150" t="s">
        <v>154</v>
      </c>
      <c r="F275" s="151" t="s">
        <v>546</v>
      </c>
      <c r="I275" s="148"/>
      <c r="L275" s="33"/>
      <c r="M275" s="149"/>
      <c r="T275" s="54"/>
      <c r="AT275" s="18" t="s">
        <v>154</v>
      </c>
      <c r="AU275" s="18" t="s">
        <v>88</v>
      </c>
    </row>
    <row r="276" spans="2:65" s="12" customFormat="1" ht="11.25">
      <c r="B276" s="152"/>
      <c r="D276" s="146" t="s">
        <v>156</v>
      </c>
      <c r="E276" s="153" t="s">
        <v>3</v>
      </c>
      <c r="F276" s="154" t="s">
        <v>547</v>
      </c>
      <c r="H276" s="155">
        <v>69.5</v>
      </c>
      <c r="I276" s="156"/>
      <c r="L276" s="152"/>
      <c r="M276" s="157"/>
      <c r="T276" s="158"/>
      <c r="AT276" s="153" t="s">
        <v>156</v>
      </c>
      <c r="AU276" s="153" t="s">
        <v>88</v>
      </c>
      <c r="AV276" s="12" t="s">
        <v>88</v>
      </c>
      <c r="AW276" s="12" t="s">
        <v>37</v>
      </c>
      <c r="AX276" s="12" t="s">
        <v>86</v>
      </c>
      <c r="AY276" s="153" t="s">
        <v>143</v>
      </c>
    </row>
    <row r="277" spans="2:65" s="1" customFormat="1" ht="16.5" customHeight="1">
      <c r="B277" s="132"/>
      <c r="C277" s="133" t="s">
        <v>548</v>
      </c>
      <c r="D277" s="133" t="s">
        <v>145</v>
      </c>
      <c r="E277" s="134" t="s">
        <v>549</v>
      </c>
      <c r="F277" s="135" t="s">
        <v>550</v>
      </c>
      <c r="G277" s="136" t="s">
        <v>148</v>
      </c>
      <c r="H277" s="137">
        <v>69.5</v>
      </c>
      <c r="I277" s="138"/>
      <c r="J277" s="139">
        <f>ROUND(I277*H277,2)</f>
        <v>0</v>
      </c>
      <c r="K277" s="135" t="s">
        <v>149</v>
      </c>
      <c r="L277" s="33"/>
      <c r="M277" s="140" t="s">
        <v>3</v>
      </c>
      <c r="N277" s="141" t="s">
        <v>49</v>
      </c>
      <c r="P277" s="142">
        <f>O277*H277</f>
        <v>0</v>
      </c>
      <c r="Q277" s="142">
        <v>2.9999999999999997E-4</v>
      </c>
      <c r="R277" s="142">
        <f>Q277*H277</f>
        <v>2.0849999999999997E-2</v>
      </c>
      <c r="S277" s="142">
        <v>0</v>
      </c>
      <c r="T277" s="143">
        <f>S277*H277</f>
        <v>0</v>
      </c>
      <c r="AR277" s="144" t="s">
        <v>259</v>
      </c>
      <c r="AT277" s="144" t="s">
        <v>145</v>
      </c>
      <c r="AU277" s="144" t="s">
        <v>88</v>
      </c>
      <c r="AY277" s="18" t="s">
        <v>143</v>
      </c>
      <c r="BE277" s="145">
        <f>IF(N277="základní",J277,0)</f>
        <v>0</v>
      </c>
      <c r="BF277" s="145">
        <f>IF(N277="snížená",J277,0)</f>
        <v>0</v>
      </c>
      <c r="BG277" s="145">
        <f>IF(N277="zákl. přenesená",J277,0)</f>
        <v>0</v>
      </c>
      <c r="BH277" s="145">
        <f>IF(N277="sníž. přenesená",J277,0)</f>
        <v>0</v>
      </c>
      <c r="BI277" s="145">
        <f>IF(N277="nulová",J277,0)</f>
        <v>0</v>
      </c>
      <c r="BJ277" s="18" t="s">
        <v>86</v>
      </c>
      <c r="BK277" s="145">
        <f>ROUND(I277*H277,2)</f>
        <v>0</v>
      </c>
      <c r="BL277" s="18" t="s">
        <v>259</v>
      </c>
      <c r="BM277" s="144" t="s">
        <v>551</v>
      </c>
    </row>
    <row r="278" spans="2:65" s="1" customFormat="1" ht="11.25">
      <c r="B278" s="33"/>
      <c r="D278" s="146" t="s">
        <v>152</v>
      </c>
      <c r="F278" s="147" t="s">
        <v>552</v>
      </c>
      <c r="I278" s="148"/>
      <c r="L278" s="33"/>
      <c r="M278" s="149"/>
      <c r="T278" s="54"/>
      <c r="AT278" s="18" t="s">
        <v>152</v>
      </c>
      <c r="AU278" s="18" t="s">
        <v>88</v>
      </c>
    </row>
    <row r="279" spans="2:65" s="1" customFormat="1" ht="11.25">
      <c r="B279" s="33"/>
      <c r="D279" s="150" t="s">
        <v>154</v>
      </c>
      <c r="F279" s="151" t="s">
        <v>553</v>
      </c>
      <c r="I279" s="148"/>
      <c r="L279" s="33"/>
      <c r="M279" s="149"/>
      <c r="T279" s="54"/>
      <c r="AT279" s="18" t="s">
        <v>154</v>
      </c>
      <c r="AU279" s="18" t="s">
        <v>88</v>
      </c>
    </row>
    <row r="280" spans="2:65" s="1" customFormat="1" ht="16.5" customHeight="1">
      <c r="B280" s="132"/>
      <c r="C280" s="133" t="s">
        <v>554</v>
      </c>
      <c r="D280" s="133" t="s">
        <v>145</v>
      </c>
      <c r="E280" s="134" t="s">
        <v>555</v>
      </c>
      <c r="F280" s="135" t="s">
        <v>556</v>
      </c>
      <c r="G280" s="136" t="s">
        <v>148</v>
      </c>
      <c r="H280" s="137">
        <v>69.5</v>
      </c>
      <c r="I280" s="138"/>
      <c r="J280" s="139">
        <f>ROUND(I280*H280,2)</f>
        <v>0</v>
      </c>
      <c r="K280" s="135" t="s">
        <v>149</v>
      </c>
      <c r="L280" s="33"/>
      <c r="M280" s="140" t="s">
        <v>3</v>
      </c>
      <c r="N280" s="141" t="s">
        <v>49</v>
      </c>
      <c r="P280" s="142">
        <f>O280*H280</f>
        <v>0</v>
      </c>
      <c r="Q280" s="142">
        <v>0</v>
      </c>
      <c r="R280" s="142">
        <f>Q280*H280</f>
        <v>0</v>
      </c>
      <c r="S280" s="142">
        <v>0</v>
      </c>
      <c r="T280" s="143">
        <f>S280*H280</f>
        <v>0</v>
      </c>
      <c r="AR280" s="144" t="s">
        <v>259</v>
      </c>
      <c r="AT280" s="144" t="s">
        <v>145</v>
      </c>
      <c r="AU280" s="144" t="s">
        <v>88</v>
      </c>
      <c r="AY280" s="18" t="s">
        <v>143</v>
      </c>
      <c r="BE280" s="145">
        <f>IF(N280="základní",J280,0)</f>
        <v>0</v>
      </c>
      <c r="BF280" s="145">
        <f>IF(N280="snížená",J280,0)</f>
        <v>0</v>
      </c>
      <c r="BG280" s="145">
        <f>IF(N280="zákl. přenesená",J280,0)</f>
        <v>0</v>
      </c>
      <c r="BH280" s="145">
        <f>IF(N280="sníž. přenesená",J280,0)</f>
        <v>0</v>
      </c>
      <c r="BI280" s="145">
        <f>IF(N280="nulová",J280,0)</f>
        <v>0</v>
      </c>
      <c r="BJ280" s="18" t="s">
        <v>86</v>
      </c>
      <c r="BK280" s="145">
        <f>ROUND(I280*H280,2)</f>
        <v>0</v>
      </c>
      <c r="BL280" s="18" t="s">
        <v>259</v>
      </c>
      <c r="BM280" s="144" t="s">
        <v>557</v>
      </c>
    </row>
    <row r="281" spans="2:65" s="1" customFormat="1" ht="11.25">
      <c r="B281" s="33"/>
      <c r="D281" s="146" t="s">
        <v>152</v>
      </c>
      <c r="F281" s="147" t="s">
        <v>558</v>
      </c>
      <c r="I281" s="148"/>
      <c r="L281" s="33"/>
      <c r="M281" s="149"/>
      <c r="T281" s="54"/>
      <c r="AT281" s="18" t="s">
        <v>152</v>
      </c>
      <c r="AU281" s="18" t="s">
        <v>88</v>
      </c>
    </row>
    <row r="282" spans="2:65" s="1" customFormat="1" ht="11.25">
      <c r="B282" s="33"/>
      <c r="D282" s="150" t="s">
        <v>154</v>
      </c>
      <c r="F282" s="151" t="s">
        <v>559</v>
      </c>
      <c r="I282" s="148"/>
      <c r="L282" s="33"/>
      <c r="M282" s="149"/>
      <c r="T282" s="54"/>
      <c r="AT282" s="18" t="s">
        <v>154</v>
      </c>
      <c r="AU282" s="18" t="s">
        <v>88</v>
      </c>
    </row>
    <row r="283" spans="2:65" s="1" customFormat="1" ht="16.5" customHeight="1">
      <c r="B283" s="132"/>
      <c r="C283" s="133" t="s">
        <v>560</v>
      </c>
      <c r="D283" s="133" t="s">
        <v>145</v>
      </c>
      <c r="E283" s="134" t="s">
        <v>561</v>
      </c>
      <c r="F283" s="135" t="s">
        <v>562</v>
      </c>
      <c r="G283" s="136" t="s">
        <v>148</v>
      </c>
      <c r="H283" s="137">
        <v>69.5</v>
      </c>
      <c r="I283" s="138"/>
      <c r="J283" s="139">
        <f>ROUND(I283*H283,2)</f>
        <v>0</v>
      </c>
      <c r="K283" s="135" t="s">
        <v>149</v>
      </c>
      <c r="L283" s="33"/>
      <c r="M283" s="140" t="s">
        <v>3</v>
      </c>
      <c r="N283" s="141" t="s">
        <v>49</v>
      </c>
      <c r="P283" s="142">
        <f>O283*H283</f>
        <v>0</v>
      </c>
      <c r="Q283" s="142">
        <v>4.5500000000000002E-3</v>
      </c>
      <c r="R283" s="142">
        <f>Q283*H283</f>
        <v>0.31622500000000003</v>
      </c>
      <c r="S283" s="142">
        <v>0</v>
      </c>
      <c r="T283" s="143">
        <f>S283*H283</f>
        <v>0</v>
      </c>
      <c r="AR283" s="144" t="s">
        <v>259</v>
      </c>
      <c r="AT283" s="144" t="s">
        <v>145</v>
      </c>
      <c r="AU283" s="144" t="s">
        <v>88</v>
      </c>
      <c r="AY283" s="18" t="s">
        <v>143</v>
      </c>
      <c r="BE283" s="145">
        <f>IF(N283="základní",J283,0)</f>
        <v>0</v>
      </c>
      <c r="BF283" s="145">
        <f>IF(N283="snížená",J283,0)</f>
        <v>0</v>
      </c>
      <c r="BG283" s="145">
        <f>IF(N283="zákl. přenesená",J283,0)</f>
        <v>0</v>
      </c>
      <c r="BH283" s="145">
        <f>IF(N283="sníž. přenesená",J283,0)</f>
        <v>0</v>
      </c>
      <c r="BI283" s="145">
        <f>IF(N283="nulová",J283,0)</f>
        <v>0</v>
      </c>
      <c r="BJ283" s="18" t="s">
        <v>86</v>
      </c>
      <c r="BK283" s="145">
        <f>ROUND(I283*H283,2)</f>
        <v>0</v>
      </c>
      <c r="BL283" s="18" t="s">
        <v>259</v>
      </c>
      <c r="BM283" s="144" t="s">
        <v>563</v>
      </c>
    </row>
    <row r="284" spans="2:65" s="1" customFormat="1" ht="11.25">
      <c r="B284" s="33"/>
      <c r="D284" s="146" t="s">
        <v>152</v>
      </c>
      <c r="F284" s="147" t="s">
        <v>564</v>
      </c>
      <c r="I284" s="148"/>
      <c r="L284" s="33"/>
      <c r="M284" s="149"/>
      <c r="T284" s="54"/>
      <c r="AT284" s="18" t="s">
        <v>152</v>
      </c>
      <c r="AU284" s="18" t="s">
        <v>88</v>
      </c>
    </row>
    <row r="285" spans="2:65" s="1" customFormat="1" ht="11.25">
      <c r="B285" s="33"/>
      <c r="D285" s="150" t="s">
        <v>154</v>
      </c>
      <c r="F285" s="151" t="s">
        <v>565</v>
      </c>
      <c r="I285" s="148"/>
      <c r="L285" s="33"/>
      <c r="M285" s="149"/>
      <c r="T285" s="54"/>
      <c r="AT285" s="18" t="s">
        <v>154</v>
      </c>
      <c r="AU285" s="18" t="s">
        <v>88</v>
      </c>
    </row>
    <row r="286" spans="2:65" s="1" customFormat="1" ht="24.2" customHeight="1">
      <c r="B286" s="132"/>
      <c r="C286" s="133" t="s">
        <v>566</v>
      </c>
      <c r="D286" s="133" t="s">
        <v>145</v>
      </c>
      <c r="E286" s="134" t="s">
        <v>567</v>
      </c>
      <c r="F286" s="135" t="s">
        <v>568</v>
      </c>
      <c r="G286" s="136" t="s">
        <v>148</v>
      </c>
      <c r="H286" s="137">
        <v>69.5</v>
      </c>
      <c r="I286" s="138"/>
      <c r="J286" s="139">
        <f>ROUND(I286*H286,2)</f>
        <v>0</v>
      </c>
      <c r="K286" s="135" t="s">
        <v>149</v>
      </c>
      <c r="L286" s="33"/>
      <c r="M286" s="140" t="s">
        <v>3</v>
      </c>
      <c r="N286" s="141" t="s">
        <v>49</v>
      </c>
      <c r="P286" s="142">
        <f>O286*H286</f>
        <v>0</v>
      </c>
      <c r="Q286" s="142">
        <v>6.0000000000000001E-3</v>
      </c>
      <c r="R286" s="142">
        <f>Q286*H286</f>
        <v>0.41699999999999998</v>
      </c>
      <c r="S286" s="142">
        <v>0</v>
      </c>
      <c r="T286" s="143">
        <f>S286*H286</f>
        <v>0</v>
      </c>
      <c r="AR286" s="144" t="s">
        <v>259</v>
      </c>
      <c r="AT286" s="144" t="s">
        <v>145</v>
      </c>
      <c r="AU286" s="144" t="s">
        <v>88</v>
      </c>
      <c r="AY286" s="18" t="s">
        <v>143</v>
      </c>
      <c r="BE286" s="145">
        <f>IF(N286="základní",J286,0)</f>
        <v>0</v>
      </c>
      <c r="BF286" s="145">
        <f>IF(N286="snížená",J286,0)</f>
        <v>0</v>
      </c>
      <c r="BG286" s="145">
        <f>IF(N286="zákl. přenesená",J286,0)</f>
        <v>0</v>
      </c>
      <c r="BH286" s="145">
        <f>IF(N286="sníž. přenesená",J286,0)</f>
        <v>0</v>
      </c>
      <c r="BI286" s="145">
        <f>IF(N286="nulová",J286,0)</f>
        <v>0</v>
      </c>
      <c r="BJ286" s="18" t="s">
        <v>86</v>
      </c>
      <c r="BK286" s="145">
        <f>ROUND(I286*H286,2)</f>
        <v>0</v>
      </c>
      <c r="BL286" s="18" t="s">
        <v>259</v>
      </c>
      <c r="BM286" s="144" t="s">
        <v>569</v>
      </c>
    </row>
    <row r="287" spans="2:65" s="1" customFormat="1" ht="19.5">
      <c r="B287" s="33"/>
      <c r="D287" s="146" t="s">
        <v>152</v>
      </c>
      <c r="F287" s="147" t="s">
        <v>570</v>
      </c>
      <c r="I287" s="148"/>
      <c r="L287" s="33"/>
      <c r="M287" s="149"/>
      <c r="T287" s="54"/>
      <c r="AT287" s="18" t="s">
        <v>152</v>
      </c>
      <c r="AU287" s="18" t="s">
        <v>88</v>
      </c>
    </row>
    <row r="288" spans="2:65" s="1" customFormat="1" ht="11.25">
      <c r="B288" s="33"/>
      <c r="D288" s="150" t="s">
        <v>154</v>
      </c>
      <c r="F288" s="151" t="s">
        <v>571</v>
      </c>
      <c r="I288" s="148"/>
      <c r="L288" s="33"/>
      <c r="M288" s="149"/>
      <c r="T288" s="54"/>
      <c r="AT288" s="18" t="s">
        <v>154</v>
      </c>
      <c r="AU288" s="18" t="s">
        <v>88</v>
      </c>
    </row>
    <row r="289" spans="2:65" s="1" customFormat="1" ht="16.5" customHeight="1">
      <c r="B289" s="132"/>
      <c r="C289" s="176" t="s">
        <v>572</v>
      </c>
      <c r="D289" s="176" t="s">
        <v>331</v>
      </c>
      <c r="E289" s="177" t="s">
        <v>573</v>
      </c>
      <c r="F289" s="178" t="s">
        <v>574</v>
      </c>
      <c r="G289" s="179" t="s">
        <v>148</v>
      </c>
      <c r="H289" s="180">
        <v>79.924999999999997</v>
      </c>
      <c r="I289" s="181"/>
      <c r="J289" s="182">
        <f>ROUND(I289*H289,2)</f>
        <v>0</v>
      </c>
      <c r="K289" s="178" t="s">
        <v>149</v>
      </c>
      <c r="L289" s="183"/>
      <c r="M289" s="184" t="s">
        <v>3</v>
      </c>
      <c r="N289" s="185" t="s">
        <v>49</v>
      </c>
      <c r="P289" s="142">
        <f>O289*H289</f>
        <v>0</v>
      </c>
      <c r="Q289" s="142">
        <v>2.1999999999999999E-2</v>
      </c>
      <c r="R289" s="142">
        <f>Q289*H289</f>
        <v>1.7583499999999999</v>
      </c>
      <c r="S289" s="142">
        <v>0</v>
      </c>
      <c r="T289" s="143">
        <f>S289*H289</f>
        <v>0</v>
      </c>
      <c r="AR289" s="144" t="s">
        <v>467</v>
      </c>
      <c r="AT289" s="144" t="s">
        <v>331</v>
      </c>
      <c r="AU289" s="144" t="s">
        <v>88</v>
      </c>
      <c r="AY289" s="18" t="s">
        <v>143</v>
      </c>
      <c r="BE289" s="145">
        <f>IF(N289="základní",J289,0)</f>
        <v>0</v>
      </c>
      <c r="BF289" s="145">
        <f>IF(N289="snížená",J289,0)</f>
        <v>0</v>
      </c>
      <c r="BG289" s="145">
        <f>IF(N289="zákl. přenesená",J289,0)</f>
        <v>0</v>
      </c>
      <c r="BH289" s="145">
        <f>IF(N289="sníž. přenesená",J289,0)</f>
        <v>0</v>
      </c>
      <c r="BI289" s="145">
        <f>IF(N289="nulová",J289,0)</f>
        <v>0</v>
      </c>
      <c r="BJ289" s="18" t="s">
        <v>86</v>
      </c>
      <c r="BK289" s="145">
        <f>ROUND(I289*H289,2)</f>
        <v>0</v>
      </c>
      <c r="BL289" s="18" t="s">
        <v>259</v>
      </c>
      <c r="BM289" s="144" t="s">
        <v>575</v>
      </c>
    </row>
    <row r="290" spans="2:65" s="1" customFormat="1" ht="11.25">
      <c r="B290" s="33"/>
      <c r="D290" s="146" t="s">
        <v>152</v>
      </c>
      <c r="F290" s="147" t="s">
        <v>574</v>
      </c>
      <c r="I290" s="148"/>
      <c r="L290" s="33"/>
      <c r="M290" s="149"/>
      <c r="T290" s="54"/>
      <c r="AT290" s="18" t="s">
        <v>152</v>
      </c>
      <c r="AU290" s="18" t="s">
        <v>88</v>
      </c>
    </row>
    <row r="291" spans="2:65" s="12" customFormat="1" ht="11.25">
      <c r="B291" s="152"/>
      <c r="D291" s="146" t="s">
        <v>156</v>
      </c>
      <c r="F291" s="154" t="s">
        <v>576</v>
      </c>
      <c r="H291" s="155">
        <v>79.924999999999997</v>
      </c>
      <c r="I291" s="156"/>
      <c r="L291" s="152"/>
      <c r="M291" s="157"/>
      <c r="T291" s="158"/>
      <c r="AT291" s="153" t="s">
        <v>156</v>
      </c>
      <c r="AU291" s="153" t="s">
        <v>88</v>
      </c>
      <c r="AV291" s="12" t="s">
        <v>88</v>
      </c>
      <c r="AW291" s="12" t="s">
        <v>4</v>
      </c>
      <c r="AX291" s="12" t="s">
        <v>86</v>
      </c>
      <c r="AY291" s="153" t="s">
        <v>143</v>
      </c>
    </row>
    <row r="292" spans="2:65" s="1" customFormat="1" ht="16.5" customHeight="1">
      <c r="B292" s="132"/>
      <c r="C292" s="133" t="s">
        <v>577</v>
      </c>
      <c r="D292" s="133" t="s">
        <v>145</v>
      </c>
      <c r="E292" s="134" t="s">
        <v>578</v>
      </c>
      <c r="F292" s="135" t="s">
        <v>579</v>
      </c>
      <c r="G292" s="136" t="s">
        <v>180</v>
      </c>
      <c r="H292" s="137">
        <v>35.4</v>
      </c>
      <c r="I292" s="138"/>
      <c r="J292" s="139">
        <f>ROUND(I292*H292,2)</f>
        <v>0</v>
      </c>
      <c r="K292" s="135" t="s">
        <v>149</v>
      </c>
      <c r="L292" s="33"/>
      <c r="M292" s="140" t="s">
        <v>3</v>
      </c>
      <c r="N292" s="141" t="s">
        <v>49</v>
      </c>
      <c r="P292" s="142">
        <f>O292*H292</f>
        <v>0</v>
      </c>
      <c r="Q292" s="142">
        <v>9.0000000000000006E-5</v>
      </c>
      <c r="R292" s="142">
        <f>Q292*H292</f>
        <v>3.186E-3</v>
      </c>
      <c r="S292" s="142">
        <v>0</v>
      </c>
      <c r="T292" s="143">
        <f>S292*H292</f>
        <v>0</v>
      </c>
      <c r="AR292" s="144" t="s">
        <v>259</v>
      </c>
      <c r="AT292" s="144" t="s">
        <v>145</v>
      </c>
      <c r="AU292" s="144" t="s">
        <v>88</v>
      </c>
      <c r="AY292" s="18" t="s">
        <v>143</v>
      </c>
      <c r="BE292" s="145">
        <f>IF(N292="základní",J292,0)</f>
        <v>0</v>
      </c>
      <c r="BF292" s="145">
        <f>IF(N292="snížená",J292,0)</f>
        <v>0</v>
      </c>
      <c r="BG292" s="145">
        <f>IF(N292="zákl. přenesená",J292,0)</f>
        <v>0</v>
      </c>
      <c r="BH292" s="145">
        <f>IF(N292="sníž. přenesená",J292,0)</f>
        <v>0</v>
      </c>
      <c r="BI292" s="145">
        <f>IF(N292="nulová",J292,0)</f>
        <v>0</v>
      </c>
      <c r="BJ292" s="18" t="s">
        <v>86</v>
      </c>
      <c r="BK292" s="145">
        <f>ROUND(I292*H292,2)</f>
        <v>0</v>
      </c>
      <c r="BL292" s="18" t="s">
        <v>259</v>
      </c>
      <c r="BM292" s="144" t="s">
        <v>580</v>
      </c>
    </row>
    <row r="293" spans="2:65" s="1" customFormat="1" ht="11.25">
      <c r="B293" s="33"/>
      <c r="D293" s="146" t="s">
        <v>152</v>
      </c>
      <c r="F293" s="147" t="s">
        <v>581</v>
      </c>
      <c r="I293" s="148"/>
      <c r="L293" s="33"/>
      <c r="M293" s="149"/>
      <c r="T293" s="54"/>
      <c r="AT293" s="18" t="s">
        <v>152</v>
      </c>
      <c r="AU293" s="18" t="s">
        <v>88</v>
      </c>
    </row>
    <row r="294" spans="2:65" s="1" customFormat="1" ht="11.25">
      <c r="B294" s="33"/>
      <c r="D294" s="150" t="s">
        <v>154</v>
      </c>
      <c r="F294" s="151" t="s">
        <v>582</v>
      </c>
      <c r="I294" s="148"/>
      <c r="L294" s="33"/>
      <c r="M294" s="149"/>
      <c r="T294" s="54"/>
      <c r="AT294" s="18" t="s">
        <v>154</v>
      </c>
      <c r="AU294" s="18" t="s">
        <v>88</v>
      </c>
    </row>
    <row r="295" spans="2:65" s="12" customFormat="1" ht="11.25">
      <c r="B295" s="152"/>
      <c r="D295" s="146" t="s">
        <v>156</v>
      </c>
      <c r="E295" s="153" t="s">
        <v>3</v>
      </c>
      <c r="F295" s="154" t="s">
        <v>583</v>
      </c>
      <c r="H295" s="155">
        <v>35.4</v>
      </c>
      <c r="I295" s="156"/>
      <c r="L295" s="152"/>
      <c r="M295" s="157"/>
      <c r="T295" s="158"/>
      <c r="AT295" s="153" t="s">
        <v>156</v>
      </c>
      <c r="AU295" s="153" t="s">
        <v>88</v>
      </c>
      <c r="AV295" s="12" t="s">
        <v>88</v>
      </c>
      <c r="AW295" s="12" t="s">
        <v>37</v>
      </c>
      <c r="AX295" s="12" t="s">
        <v>86</v>
      </c>
      <c r="AY295" s="153" t="s">
        <v>143</v>
      </c>
    </row>
    <row r="296" spans="2:65" s="1" customFormat="1" ht="16.5" customHeight="1">
      <c r="B296" s="132"/>
      <c r="C296" s="133" t="s">
        <v>584</v>
      </c>
      <c r="D296" s="133" t="s">
        <v>145</v>
      </c>
      <c r="E296" s="134" t="s">
        <v>585</v>
      </c>
      <c r="F296" s="135" t="s">
        <v>586</v>
      </c>
      <c r="G296" s="136" t="s">
        <v>180</v>
      </c>
      <c r="H296" s="137">
        <v>20</v>
      </c>
      <c r="I296" s="138"/>
      <c r="J296" s="139">
        <f>ROUND(I296*H296,2)</f>
        <v>0</v>
      </c>
      <c r="K296" s="135" t="s">
        <v>149</v>
      </c>
      <c r="L296" s="33"/>
      <c r="M296" s="140" t="s">
        <v>3</v>
      </c>
      <c r="N296" s="141" t="s">
        <v>49</v>
      </c>
      <c r="P296" s="142">
        <f>O296*H296</f>
        <v>0</v>
      </c>
      <c r="Q296" s="142">
        <v>0</v>
      </c>
      <c r="R296" s="142">
        <f>Q296*H296</f>
        <v>0</v>
      </c>
      <c r="S296" s="142">
        <v>0</v>
      </c>
      <c r="T296" s="143">
        <f>S296*H296</f>
        <v>0</v>
      </c>
      <c r="AR296" s="144" t="s">
        <v>259</v>
      </c>
      <c r="AT296" s="144" t="s">
        <v>145</v>
      </c>
      <c r="AU296" s="144" t="s">
        <v>88</v>
      </c>
      <c r="AY296" s="18" t="s">
        <v>143</v>
      </c>
      <c r="BE296" s="145">
        <f>IF(N296="základní",J296,0)</f>
        <v>0</v>
      </c>
      <c r="BF296" s="145">
        <f>IF(N296="snížená",J296,0)</f>
        <v>0</v>
      </c>
      <c r="BG296" s="145">
        <f>IF(N296="zákl. přenesená",J296,0)</f>
        <v>0</v>
      </c>
      <c r="BH296" s="145">
        <f>IF(N296="sníž. přenesená",J296,0)</f>
        <v>0</v>
      </c>
      <c r="BI296" s="145">
        <f>IF(N296="nulová",J296,0)</f>
        <v>0</v>
      </c>
      <c r="BJ296" s="18" t="s">
        <v>86</v>
      </c>
      <c r="BK296" s="145">
        <f>ROUND(I296*H296,2)</f>
        <v>0</v>
      </c>
      <c r="BL296" s="18" t="s">
        <v>259</v>
      </c>
      <c r="BM296" s="144" t="s">
        <v>587</v>
      </c>
    </row>
    <row r="297" spans="2:65" s="1" customFormat="1" ht="11.25">
      <c r="B297" s="33"/>
      <c r="D297" s="146" t="s">
        <v>152</v>
      </c>
      <c r="F297" s="147" t="s">
        <v>588</v>
      </c>
      <c r="I297" s="148"/>
      <c r="L297" s="33"/>
      <c r="M297" s="149"/>
      <c r="T297" s="54"/>
      <c r="AT297" s="18" t="s">
        <v>152</v>
      </c>
      <c r="AU297" s="18" t="s">
        <v>88</v>
      </c>
    </row>
    <row r="298" spans="2:65" s="1" customFormat="1" ht="11.25">
      <c r="B298" s="33"/>
      <c r="D298" s="150" t="s">
        <v>154</v>
      </c>
      <c r="F298" s="151" t="s">
        <v>589</v>
      </c>
      <c r="I298" s="148"/>
      <c r="L298" s="33"/>
      <c r="M298" s="149"/>
      <c r="T298" s="54"/>
      <c r="AT298" s="18" t="s">
        <v>154</v>
      </c>
      <c r="AU298" s="18" t="s">
        <v>88</v>
      </c>
    </row>
    <row r="299" spans="2:65" s="1" customFormat="1" ht="16.5" customHeight="1">
      <c r="B299" s="132"/>
      <c r="C299" s="133" t="s">
        <v>590</v>
      </c>
      <c r="D299" s="133" t="s">
        <v>145</v>
      </c>
      <c r="E299" s="134" t="s">
        <v>591</v>
      </c>
      <c r="F299" s="135" t="s">
        <v>592</v>
      </c>
      <c r="G299" s="136" t="s">
        <v>526</v>
      </c>
      <c r="H299" s="186"/>
      <c r="I299" s="138"/>
      <c r="J299" s="139">
        <f>ROUND(I299*H299,2)</f>
        <v>0</v>
      </c>
      <c r="K299" s="135" t="s">
        <v>149</v>
      </c>
      <c r="L299" s="33"/>
      <c r="M299" s="140" t="s">
        <v>3</v>
      </c>
      <c r="N299" s="141" t="s">
        <v>49</v>
      </c>
      <c r="P299" s="142">
        <f>O299*H299</f>
        <v>0</v>
      </c>
      <c r="Q299" s="142">
        <v>0</v>
      </c>
      <c r="R299" s="142">
        <f>Q299*H299</f>
        <v>0</v>
      </c>
      <c r="S299" s="142">
        <v>0</v>
      </c>
      <c r="T299" s="143">
        <f>S299*H299</f>
        <v>0</v>
      </c>
      <c r="AR299" s="144" t="s">
        <v>259</v>
      </c>
      <c r="AT299" s="144" t="s">
        <v>145</v>
      </c>
      <c r="AU299" s="144" t="s">
        <v>88</v>
      </c>
      <c r="AY299" s="18" t="s">
        <v>143</v>
      </c>
      <c r="BE299" s="145">
        <f>IF(N299="základní",J299,0)</f>
        <v>0</v>
      </c>
      <c r="BF299" s="145">
        <f>IF(N299="snížená",J299,0)</f>
        <v>0</v>
      </c>
      <c r="BG299" s="145">
        <f>IF(N299="zákl. přenesená",J299,0)</f>
        <v>0</v>
      </c>
      <c r="BH299" s="145">
        <f>IF(N299="sníž. přenesená",J299,0)</f>
        <v>0</v>
      </c>
      <c r="BI299" s="145">
        <f>IF(N299="nulová",J299,0)</f>
        <v>0</v>
      </c>
      <c r="BJ299" s="18" t="s">
        <v>86</v>
      </c>
      <c r="BK299" s="145">
        <f>ROUND(I299*H299,2)</f>
        <v>0</v>
      </c>
      <c r="BL299" s="18" t="s">
        <v>259</v>
      </c>
      <c r="BM299" s="144" t="s">
        <v>593</v>
      </c>
    </row>
    <row r="300" spans="2:65" s="1" customFormat="1" ht="19.5">
      <c r="B300" s="33"/>
      <c r="D300" s="146" t="s">
        <v>152</v>
      </c>
      <c r="F300" s="147" t="s">
        <v>594</v>
      </c>
      <c r="I300" s="148"/>
      <c r="L300" s="33"/>
      <c r="M300" s="149"/>
      <c r="T300" s="54"/>
      <c r="AT300" s="18" t="s">
        <v>152</v>
      </c>
      <c r="AU300" s="18" t="s">
        <v>88</v>
      </c>
    </row>
    <row r="301" spans="2:65" s="1" customFormat="1" ht="11.25">
      <c r="B301" s="33"/>
      <c r="D301" s="150" t="s">
        <v>154</v>
      </c>
      <c r="F301" s="151" t="s">
        <v>595</v>
      </c>
      <c r="I301" s="148"/>
      <c r="L301" s="33"/>
      <c r="M301" s="149"/>
      <c r="T301" s="54"/>
      <c r="AT301" s="18" t="s">
        <v>154</v>
      </c>
      <c r="AU301" s="18" t="s">
        <v>88</v>
      </c>
    </row>
    <row r="302" spans="2:65" s="11" customFormat="1" ht="22.9" customHeight="1">
      <c r="B302" s="120"/>
      <c r="D302" s="121" t="s">
        <v>77</v>
      </c>
      <c r="E302" s="130" t="s">
        <v>596</v>
      </c>
      <c r="F302" s="130" t="s">
        <v>597</v>
      </c>
      <c r="I302" s="123"/>
      <c r="J302" s="131">
        <f>BK302</f>
        <v>0</v>
      </c>
      <c r="L302" s="120"/>
      <c r="M302" s="125"/>
      <c r="P302" s="126">
        <f>SUM(P303:P321)</f>
        <v>0</v>
      </c>
      <c r="R302" s="126">
        <f>SUM(R303:R321)</f>
        <v>0.47301599999999994</v>
      </c>
      <c r="T302" s="127">
        <f>SUM(T303:T321)</f>
        <v>0</v>
      </c>
      <c r="AR302" s="121" t="s">
        <v>88</v>
      </c>
      <c r="AT302" s="128" t="s">
        <v>77</v>
      </c>
      <c r="AU302" s="128" t="s">
        <v>86</v>
      </c>
      <c r="AY302" s="121" t="s">
        <v>143</v>
      </c>
      <c r="BK302" s="129">
        <f>SUM(BK303:BK321)</f>
        <v>0</v>
      </c>
    </row>
    <row r="303" spans="2:65" s="1" customFormat="1" ht="16.5" customHeight="1">
      <c r="B303" s="132"/>
      <c r="C303" s="133" t="s">
        <v>598</v>
      </c>
      <c r="D303" s="133" t="s">
        <v>145</v>
      </c>
      <c r="E303" s="134" t="s">
        <v>599</v>
      </c>
      <c r="F303" s="135" t="s">
        <v>600</v>
      </c>
      <c r="G303" s="136" t="s">
        <v>148</v>
      </c>
      <c r="H303" s="137">
        <v>20</v>
      </c>
      <c r="I303" s="138"/>
      <c r="J303" s="139">
        <f>ROUND(I303*H303,2)</f>
        <v>0</v>
      </c>
      <c r="K303" s="135" t="s">
        <v>149</v>
      </c>
      <c r="L303" s="33"/>
      <c r="M303" s="140" t="s">
        <v>3</v>
      </c>
      <c r="N303" s="141" t="s">
        <v>49</v>
      </c>
      <c r="P303" s="142">
        <f>O303*H303</f>
        <v>0</v>
      </c>
      <c r="Q303" s="142">
        <v>0</v>
      </c>
      <c r="R303" s="142">
        <f>Q303*H303</f>
        <v>0</v>
      </c>
      <c r="S303" s="142">
        <v>0</v>
      </c>
      <c r="T303" s="143">
        <f>S303*H303</f>
        <v>0</v>
      </c>
      <c r="AR303" s="144" t="s">
        <v>259</v>
      </c>
      <c r="AT303" s="144" t="s">
        <v>145</v>
      </c>
      <c r="AU303" s="144" t="s">
        <v>88</v>
      </c>
      <c r="AY303" s="18" t="s">
        <v>143</v>
      </c>
      <c r="BE303" s="145">
        <f>IF(N303="základní",J303,0)</f>
        <v>0</v>
      </c>
      <c r="BF303" s="145">
        <f>IF(N303="snížená",J303,0)</f>
        <v>0</v>
      </c>
      <c r="BG303" s="145">
        <f>IF(N303="zákl. přenesená",J303,0)</f>
        <v>0</v>
      </c>
      <c r="BH303" s="145">
        <f>IF(N303="sníž. přenesená",J303,0)</f>
        <v>0</v>
      </c>
      <c r="BI303" s="145">
        <f>IF(N303="nulová",J303,0)</f>
        <v>0</v>
      </c>
      <c r="BJ303" s="18" t="s">
        <v>86</v>
      </c>
      <c r="BK303" s="145">
        <f>ROUND(I303*H303,2)</f>
        <v>0</v>
      </c>
      <c r="BL303" s="18" t="s">
        <v>259</v>
      </c>
      <c r="BM303" s="144" t="s">
        <v>601</v>
      </c>
    </row>
    <row r="304" spans="2:65" s="1" customFormat="1" ht="11.25">
      <c r="B304" s="33"/>
      <c r="D304" s="146" t="s">
        <v>152</v>
      </c>
      <c r="F304" s="147" t="s">
        <v>602</v>
      </c>
      <c r="I304" s="148"/>
      <c r="L304" s="33"/>
      <c r="M304" s="149"/>
      <c r="T304" s="54"/>
      <c r="AT304" s="18" t="s">
        <v>152</v>
      </c>
      <c r="AU304" s="18" t="s">
        <v>88</v>
      </c>
    </row>
    <row r="305" spans="2:65" s="1" customFormat="1" ht="11.25">
      <c r="B305" s="33"/>
      <c r="D305" s="150" t="s">
        <v>154</v>
      </c>
      <c r="F305" s="151" t="s">
        <v>603</v>
      </c>
      <c r="I305" s="148"/>
      <c r="L305" s="33"/>
      <c r="M305" s="149"/>
      <c r="T305" s="54"/>
      <c r="AT305" s="18" t="s">
        <v>154</v>
      </c>
      <c r="AU305" s="18" t="s">
        <v>88</v>
      </c>
    </row>
    <row r="306" spans="2:65" s="12" customFormat="1" ht="11.25">
      <c r="B306" s="152"/>
      <c r="D306" s="146" t="s">
        <v>156</v>
      </c>
      <c r="E306" s="153" t="s">
        <v>3</v>
      </c>
      <c r="F306" s="154" t="s">
        <v>604</v>
      </c>
      <c r="H306" s="155">
        <v>20</v>
      </c>
      <c r="I306" s="156"/>
      <c r="L306" s="152"/>
      <c r="M306" s="157"/>
      <c r="T306" s="158"/>
      <c r="AT306" s="153" t="s">
        <v>156</v>
      </c>
      <c r="AU306" s="153" t="s">
        <v>88</v>
      </c>
      <c r="AV306" s="12" t="s">
        <v>88</v>
      </c>
      <c r="AW306" s="12" t="s">
        <v>37</v>
      </c>
      <c r="AX306" s="12" t="s">
        <v>86</v>
      </c>
      <c r="AY306" s="153" t="s">
        <v>143</v>
      </c>
    </row>
    <row r="307" spans="2:65" s="1" customFormat="1" ht="16.5" customHeight="1">
      <c r="B307" s="132"/>
      <c r="C307" s="133" t="s">
        <v>605</v>
      </c>
      <c r="D307" s="133" t="s">
        <v>145</v>
      </c>
      <c r="E307" s="134" t="s">
        <v>606</v>
      </c>
      <c r="F307" s="135" t="s">
        <v>607</v>
      </c>
      <c r="G307" s="136" t="s">
        <v>148</v>
      </c>
      <c r="H307" s="137">
        <v>20</v>
      </c>
      <c r="I307" s="138"/>
      <c r="J307" s="139">
        <f>ROUND(I307*H307,2)</f>
        <v>0</v>
      </c>
      <c r="K307" s="135" t="s">
        <v>149</v>
      </c>
      <c r="L307" s="33"/>
      <c r="M307" s="140" t="s">
        <v>3</v>
      </c>
      <c r="N307" s="141" t="s">
        <v>49</v>
      </c>
      <c r="P307" s="142">
        <f>O307*H307</f>
        <v>0</v>
      </c>
      <c r="Q307" s="142">
        <v>2.9999999999999997E-4</v>
      </c>
      <c r="R307" s="142">
        <f>Q307*H307</f>
        <v>5.9999999999999993E-3</v>
      </c>
      <c r="S307" s="142">
        <v>0</v>
      </c>
      <c r="T307" s="143">
        <f>S307*H307</f>
        <v>0</v>
      </c>
      <c r="AR307" s="144" t="s">
        <v>259</v>
      </c>
      <c r="AT307" s="144" t="s">
        <v>145</v>
      </c>
      <c r="AU307" s="144" t="s">
        <v>88</v>
      </c>
      <c r="AY307" s="18" t="s">
        <v>143</v>
      </c>
      <c r="BE307" s="145">
        <f>IF(N307="základní",J307,0)</f>
        <v>0</v>
      </c>
      <c r="BF307" s="145">
        <f>IF(N307="snížená",J307,0)</f>
        <v>0</v>
      </c>
      <c r="BG307" s="145">
        <f>IF(N307="zákl. přenesená",J307,0)</f>
        <v>0</v>
      </c>
      <c r="BH307" s="145">
        <f>IF(N307="sníž. přenesená",J307,0)</f>
        <v>0</v>
      </c>
      <c r="BI307" s="145">
        <f>IF(N307="nulová",J307,0)</f>
        <v>0</v>
      </c>
      <c r="BJ307" s="18" t="s">
        <v>86</v>
      </c>
      <c r="BK307" s="145">
        <f>ROUND(I307*H307,2)</f>
        <v>0</v>
      </c>
      <c r="BL307" s="18" t="s">
        <v>259</v>
      </c>
      <c r="BM307" s="144" t="s">
        <v>608</v>
      </c>
    </row>
    <row r="308" spans="2:65" s="1" customFormat="1" ht="11.25">
      <c r="B308" s="33"/>
      <c r="D308" s="146" t="s">
        <v>152</v>
      </c>
      <c r="F308" s="147" t="s">
        <v>609</v>
      </c>
      <c r="I308" s="148"/>
      <c r="L308" s="33"/>
      <c r="M308" s="149"/>
      <c r="T308" s="54"/>
      <c r="AT308" s="18" t="s">
        <v>152</v>
      </c>
      <c r="AU308" s="18" t="s">
        <v>88</v>
      </c>
    </row>
    <row r="309" spans="2:65" s="1" customFormat="1" ht="11.25">
      <c r="B309" s="33"/>
      <c r="D309" s="150" t="s">
        <v>154</v>
      </c>
      <c r="F309" s="151" t="s">
        <v>610</v>
      </c>
      <c r="I309" s="148"/>
      <c r="L309" s="33"/>
      <c r="M309" s="149"/>
      <c r="T309" s="54"/>
      <c r="AT309" s="18" t="s">
        <v>154</v>
      </c>
      <c r="AU309" s="18" t="s">
        <v>88</v>
      </c>
    </row>
    <row r="310" spans="2:65" s="1" customFormat="1" ht="24.2" customHeight="1">
      <c r="B310" s="132"/>
      <c r="C310" s="133" t="s">
        <v>611</v>
      </c>
      <c r="D310" s="133" t="s">
        <v>145</v>
      </c>
      <c r="E310" s="134" t="s">
        <v>612</v>
      </c>
      <c r="F310" s="135" t="s">
        <v>613</v>
      </c>
      <c r="G310" s="136" t="s">
        <v>148</v>
      </c>
      <c r="H310" s="137">
        <v>20</v>
      </c>
      <c r="I310" s="138"/>
      <c r="J310" s="139">
        <f>ROUND(I310*H310,2)</f>
        <v>0</v>
      </c>
      <c r="K310" s="135" t="s">
        <v>149</v>
      </c>
      <c r="L310" s="33"/>
      <c r="M310" s="140" t="s">
        <v>3</v>
      </c>
      <c r="N310" s="141" t="s">
        <v>49</v>
      </c>
      <c r="P310" s="142">
        <f>O310*H310</f>
        <v>0</v>
      </c>
      <c r="Q310" s="142">
        <v>5.3800000000000002E-3</v>
      </c>
      <c r="R310" s="142">
        <f>Q310*H310</f>
        <v>0.1076</v>
      </c>
      <c r="S310" s="142">
        <v>0</v>
      </c>
      <c r="T310" s="143">
        <f>S310*H310</f>
        <v>0</v>
      </c>
      <c r="AR310" s="144" t="s">
        <v>259</v>
      </c>
      <c r="AT310" s="144" t="s">
        <v>145</v>
      </c>
      <c r="AU310" s="144" t="s">
        <v>88</v>
      </c>
      <c r="AY310" s="18" t="s">
        <v>143</v>
      </c>
      <c r="BE310" s="145">
        <f>IF(N310="základní",J310,0)</f>
        <v>0</v>
      </c>
      <c r="BF310" s="145">
        <f>IF(N310="snížená",J310,0)</f>
        <v>0</v>
      </c>
      <c r="BG310" s="145">
        <f>IF(N310="zákl. přenesená",J310,0)</f>
        <v>0</v>
      </c>
      <c r="BH310" s="145">
        <f>IF(N310="sníž. přenesená",J310,0)</f>
        <v>0</v>
      </c>
      <c r="BI310" s="145">
        <f>IF(N310="nulová",J310,0)</f>
        <v>0</v>
      </c>
      <c r="BJ310" s="18" t="s">
        <v>86</v>
      </c>
      <c r="BK310" s="145">
        <f>ROUND(I310*H310,2)</f>
        <v>0</v>
      </c>
      <c r="BL310" s="18" t="s">
        <v>259</v>
      </c>
      <c r="BM310" s="144" t="s">
        <v>614</v>
      </c>
    </row>
    <row r="311" spans="2:65" s="1" customFormat="1" ht="11.25">
      <c r="B311" s="33"/>
      <c r="D311" s="146" t="s">
        <v>152</v>
      </c>
      <c r="F311" s="147" t="s">
        <v>615</v>
      </c>
      <c r="I311" s="148"/>
      <c r="L311" s="33"/>
      <c r="M311" s="149"/>
      <c r="T311" s="54"/>
      <c r="AT311" s="18" t="s">
        <v>152</v>
      </c>
      <c r="AU311" s="18" t="s">
        <v>88</v>
      </c>
    </row>
    <row r="312" spans="2:65" s="1" customFormat="1" ht="11.25">
      <c r="B312" s="33"/>
      <c r="D312" s="150" t="s">
        <v>154</v>
      </c>
      <c r="F312" s="151" t="s">
        <v>616</v>
      </c>
      <c r="I312" s="148"/>
      <c r="L312" s="33"/>
      <c r="M312" s="149"/>
      <c r="T312" s="54"/>
      <c r="AT312" s="18" t="s">
        <v>154</v>
      </c>
      <c r="AU312" s="18" t="s">
        <v>88</v>
      </c>
    </row>
    <row r="313" spans="2:65" s="1" customFormat="1" ht="16.5" customHeight="1">
      <c r="B313" s="132"/>
      <c r="C313" s="176" t="s">
        <v>617</v>
      </c>
      <c r="D313" s="176" t="s">
        <v>331</v>
      </c>
      <c r="E313" s="177" t="s">
        <v>618</v>
      </c>
      <c r="F313" s="178" t="s">
        <v>619</v>
      </c>
      <c r="G313" s="179" t="s">
        <v>148</v>
      </c>
      <c r="H313" s="180">
        <v>23</v>
      </c>
      <c r="I313" s="181"/>
      <c r="J313" s="182">
        <f>ROUND(I313*H313,2)</f>
        <v>0</v>
      </c>
      <c r="K313" s="178" t="s">
        <v>3</v>
      </c>
      <c r="L313" s="183"/>
      <c r="M313" s="184" t="s">
        <v>3</v>
      </c>
      <c r="N313" s="185" t="s">
        <v>49</v>
      </c>
      <c r="P313" s="142">
        <f>O313*H313</f>
        <v>0</v>
      </c>
      <c r="Q313" s="142">
        <v>1.55E-2</v>
      </c>
      <c r="R313" s="142">
        <f>Q313*H313</f>
        <v>0.35649999999999998</v>
      </c>
      <c r="S313" s="142">
        <v>0</v>
      </c>
      <c r="T313" s="143">
        <f>S313*H313</f>
        <v>0</v>
      </c>
      <c r="AR313" s="144" t="s">
        <v>467</v>
      </c>
      <c r="AT313" s="144" t="s">
        <v>331</v>
      </c>
      <c r="AU313" s="144" t="s">
        <v>88</v>
      </c>
      <c r="AY313" s="18" t="s">
        <v>143</v>
      </c>
      <c r="BE313" s="145">
        <f>IF(N313="základní",J313,0)</f>
        <v>0</v>
      </c>
      <c r="BF313" s="145">
        <f>IF(N313="snížená",J313,0)</f>
        <v>0</v>
      </c>
      <c r="BG313" s="145">
        <f>IF(N313="zákl. přenesená",J313,0)</f>
        <v>0</v>
      </c>
      <c r="BH313" s="145">
        <f>IF(N313="sníž. přenesená",J313,0)</f>
        <v>0</v>
      </c>
      <c r="BI313" s="145">
        <f>IF(N313="nulová",J313,0)</f>
        <v>0</v>
      </c>
      <c r="BJ313" s="18" t="s">
        <v>86</v>
      </c>
      <c r="BK313" s="145">
        <f>ROUND(I313*H313,2)</f>
        <v>0</v>
      </c>
      <c r="BL313" s="18" t="s">
        <v>259</v>
      </c>
      <c r="BM313" s="144" t="s">
        <v>620</v>
      </c>
    </row>
    <row r="314" spans="2:65" s="1" customFormat="1" ht="11.25">
      <c r="B314" s="33"/>
      <c r="D314" s="146" t="s">
        <v>152</v>
      </c>
      <c r="F314" s="147" t="s">
        <v>619</v>
      </c>
      <c r="I314" s="148"/>
      <c r="L314" s="33"/>
      <c r="M314" s="149"/>
      <c r="T314" s="54"/>
      <c r="AT314" s="18" t="s">
        <v>152</v>
      </c>
      <c r="AU314" s="18" t="s">
        <v>88</v>
      </c>
    </row>
    <row r="315" spans="2:65" s="12" customFormat="1" ht="11.25">
      <c r="B315" s="152"/>
      <c r="D315" s="146" t="s">
        <v>156</v>
      </c>
      <c r="F315" s="154" t="s">
        <v>621</v>
      </c>
      <c r="H315" s="155">
        <v>23</v>
      </c>
      <c r="I315" s="156"/>
      <c r="L315" s="152"/>
      <c r="M315" s="157"/>
      <c r="T315" s="158"/>
      <c r="AT315" s="153" t="s">
        <v>156</v>
      </c>
      <c r="AU315" s="153" t="s">
        <v>88</v>
      </c>
      <c r="AV315" s="12" t="s">
        <v>88</v>
      </c>
      <c r="AW315" s="12" t="s">
        <v>4</v>
      </c>
      <c r="AX315" s="12" t="s">
        <v>86</v>
      </c>
      <c r="AY315" s="153" t="s">
        <v>143</v>
      </c>
    </row>
    <row r="316" spans="2:65" s="1" customFormat="1" ht="16.5" customHeight="1">
      <c r="B316" s="132"/>
      <c r="C316" s="133" t="s">
        <v>622</v>
      </c>
      <c r="D316" s="133" t="s">
        <v>145</v>
      </c>
      <c r="E316" s="134" t="s">
        <v>623</v>
      </c>
      <c r="F316" s="135" t="s">
        <v>624</v>
      </c>
      <c r="G316" s="136" t="s">
        <v>180</v>
      </c>
      <c r="H316" s="137">
        <v>32.4</v>
      </c>
      <c r="I316" s="138"/>
      <c r="J316" s="139">
        <f>ROUND(I316*H316,2)</f>
        <v>0</v>
      </c>
      <c r="K316" s="135" t="s">
        <v>149</v>
      </c>
      <c r="L316" s="33"/>
      <c r="M316" s="140" t="s">
        <v>3</v>
      </c>
      <c r="N316" s="141" t="s">
        <v>49</v>
      </c>
      <c r="P316" s="142">
        <f>O316*H316</f>
        <v>0</v>
      </c>
      <c r="Q316" s="142">
        <v>9.0000000000000006E-5</v>
      </c>
      <c r="R316" s="142">
        <f>Q316*H316</f>
        <v>2.9160000000000002E-3</v>
      </c>
      <c r="S316" s="142">
        <v>0</v>
      </c>
      <c r="T316" s="143">
        <f>S316*H316</f>
        <v>0</v>
      </c>
      <c r="AR316" s="144" t="s">
        <v>259</v>
      </c>
      <c r="AT316" s="144" t="s">
        <v>145</v>
      </c>
      <c r="AU316" s="144" t="s">
        <v>88</v>
      </c>
      <c r="AY316" s="18" t="s">
        <v>143</v>
      </c>
      <c r="BE316" s="145">
        <f>IF(N316="základní",J316,0)</f>
        <v>0</v>
      </c>
      <c r="BF316" s="145">
        <f>IF(N316="snížená",J316,0)</f>
        <v>0</v>
      </c>
      <c r="BG316" s="145">
        <f>IF(N316="zákl. přenesená",J316,0)</f>
        <v>0</v>
      </c>
      <c r="BH316" s="145">
        <f>IF(N316="sníž. přenesená",J316,0)</f>
        <v>0</v>
      </c>
      <c r="BI316" s="145">
        <f>IF(N316="nulová",J316,0)</f>
        <v>0</v>
      </c>
      <c r="BJ316" s="18" t="s">
        <v>86</v>
      </c>
      <c r="BK316" s="145">
        <f>ROUND(I316*H316,2)</f>
        <v>0</v>
      </c>
      <c r="BL316" s="18" t="s">
        <v>259</v>
      </c>
      <c r="BM316" s="144" t="s">
        <v>625</v>
      </c>
    </row>
    <row r="317" spans="2:65" s="1" customFormat="1" ht="11.25">
      <c r="B317" s="33"/>
      <c r="D317" s="146" t="s">
        <v>152</v>
      </c>
      <c r="F317" s="147" t="s">
        <v>626</v>
      </c>
      <c r="I317" s="148"/>
      <c r="L317" s="33"/>
      <c r="M317" s="149"/>
      <c r="T317" s="54"/>
      <c r="AT317" s="18" t="s">
        <v>152</v>
      </c>
      <c r="AU317" s="18" t="s">
        <v>88</v>
      </c>
    </row>
    <row r="318" spans="2:65" s="1" customFormat="1" ht="11.25">
      <c r="B318" s="33"/>
      <c r="D318" s="150" t="s">
        <v>154</v>
      </c>
      <c r="F318" s="151" t="s">
        <v>627</v>
      </c>
      <c r="I318" s="148"/>
      <c r="L318" s="33"/>
      <c r="M318" s="149"/>
      <c r="T318" s="54"/>
      <c r="AT318" s="18" t="s">
        <v>154</v>
      </c>
      <c r="AU318" s="18" t="s">
        <v>88</v>
      </c>
    </row>
    <row r="319" spans="2:65" s="1" customFormat="1" ht="16.5" customHeight="1">
      <c r="B319" s="132"/>
      <c r="C319" s="133" t="s">
        <v>628</v>
      </c>
      <c r="D319" s="133" t="s">
        <v>145</v>
      </c>
      <c r="E319" s="134" t="s">
        <v>629</v>
      </c>
      <c r="F319" s="135" t="s">
        <v>630</v>
      </c>
      <c r="G319" s="136" t="s">
        <v>526</v>
      </c>
      <c r="H319" s="186"/>
      <c r="I319" s="138"/>
      <c r="J319" s="139">
        <f>ROUND(I319*H319,2)</f>
        <v>0</v>
      </c>
      <c r="K319" s="135" t="s">
        <v>149</v>
      </c>
      <c r="L319" s="33"/>
      <c r="M319" s="140" t="s">
        <v>3</v>
      </c>
      <c r="N319" s="141" t="s">
        <v>49</v>
      </c>
      <c r="P319" s="142">
        <f>O319*H319</f>
        <v>0</v>
      </c>
      <c r="Q319" s="142">
        <v>0</v>
      </c>
      <c r="R319" s="142">
        <f>Q319*H319</f>
        <v>0</v>
      </c>
      <c r="S319" s="142">
        <v>0</v>
      </c>
      <c r="T319" s="143">
        <f>S319*H319</f>
        <v>0</v>
      </c>
      <c r="AR319" s="144" t="s">
        <v>259</v>
      </c>
      <c r="AT319" s="144" t="s">
        <v>145</v>
      </c>
      <c r="AU319" s="144" t="s">
        <v>88</v>
      </c>
      <c r="AY319" s="18" t="s">
        <v>143</v>
      </c>
      <c r="BE319" s="145">
        <f>IF(N319="základní",J319,0)</f>
        <v>0</v>
      </c>
      <c r="BF319" s="145">
        <f>IF(N319="snížená",J319,0)</f>
        <v>0</v>
      </c>
      <c r="BG319" s="145">
        <f>IF(N319="zákl. přenesená",J319,0)</f>
        <v>0</v>
      </c>
      <c r="BH319" s="145">
        <f>IF(N319="sníž. přenesená",J319,0)</f>
        <v>0</v>
      </c>
      <c r="BI319" s="145">
        <f>IF(N319="nulová",J319,0)</f>
        <v>0</v>
      </c>
      <c r="BJ319" s="18" t="s">
        <v>86</v>
      </c>
      <c r="BK319" s="145">
        <f>ROUND(I319*H319,2)</f>
        <v>0</v>
      </c>
      <c r="BL319" s="18" t="s">
        <v>259</v>
      </c>
      <c r="BM319" s="144" t="s">
        <v>631</v>
      </c>
    </row>
    <row r="320" spans="2:65" s="1" customFormat="1" ht="19.5">
      <c r="B320" s="33"/>
      <c r="D320" s="146" t="s">
        <v>152</v>
      </c>
      <c r="F320" s="147" t="s">
        <v>632</v>
      </c>
      <c r="I320" s="148"/>
      <c r="L320" s="33"/>
      <c r="M320" s="149"/>
      <c r="T320" s="54"/>
      <c r="AT320" s="18" t="s">
        <v>152</v>
      </c>
      <c r="AU320" s="18" t="s">
        <v>88</v>
      </c>
    </row>
    <row r="321" spans="2:65" s="1" customFormat="1" ht="11.25">
      <c r="B321" s="33"/>
      <c r="D321" s="150" t="s">
        <v>154</v>
      </c>
      <c r="F321" s="151" t="s">
        <v>633</v>
      </c>
      <c r="I321" s="148"/>
      <c r="L321" s="33"/>
      <c r="M321" s="149"/>
      <c r="T321" s="54"/>
      <c r="AT321" s="18" t="s">
        <v>154</v>
      </c>
      <c r="AU321" s="18" t="s">
        <v>88</v>
      </c>
    </row>
    <row r="322" spans="2:65" s="11" customFormat="1" ht="22.9" customHeight="1">
      <c r="B322" s="120"/>
      <c r="D322" s="121" t="s">
        <v>77</v>
      </c>
      <c r="E322" s="130" t="s">
        <v>634</v>
      </c>
      <c r="F322" s="130" t="s">
        <v>635</v>
      </c>
      <c r="I322" s="123"/>
      <c r="J322" s="131">
        <f>BK322</f>
        <v>0</v>
      </c>
      <c r="L322" s="120"/>
      <c r="M322" s="125"/>
      <c r="P322" s="126">
        <f>SUM(P323:P331)</f>
        <v>0</v>
      </c>
      <c r="R322" s="126">
        <f>SUM(R323:R331)</f>
        <v>3.9060000000000004E-2</v>
      </c>
      <c r="T322" s="127">
        <f>SUM(T323:T331)</f>
        <v>0</v>
      </c>
      <c r="AR322" s="121" t="s">
        <v>88</v>
      </c>
      <c r="AT322" s="128" t="s">
        <v>77</v>
      </c>
      <c r="AU322" s="128" t="s">
        <v>86</v>
      </c>
      <c r="AY322" s="121" t="s">
        <v>143</v>
      </c>
      <c r="BK322" s="129">
        <f>SUM(BK323:BK331)</f>
        <v>0</v>
      </c>
    </row>
    <row r="323" spans="2:65" s="1" customFormat="1" ht="16.5" customHeight="1">
      <c r="B323" s="132"/>
      <c r="C323" s="133" t="s">
        <v>636</v>
      </c>
      <c r="D323" s="133" t="s">
        <v>145</v>
      </c>
      <c r="E323" s="134" t="s">
        <v>637</v>
      </c>
      <c r="F323" s="135" t="s">
        <v>638</v>
      </c>
      <c r="G323" s="136" t="s">
        <v>148</v>
      </c>
      <c r="H323" s="137">
        <v>78.12</v>
      </c>
      <c r="I323" s="138"/>
      <c r="J323" s="139">
        <f>ROUND(I323*H323,2)</f>
        <v>0</v>
      </c>
      <c r="K323" s="135" t="s">
        <v>149</v>
      </c>
      <c r="L323" s="33"/>
      <c r="M323" s="140" t="s">
        <v>3</v>
      </c>
      <c r="N323" s="141" t="s">
        <v>49</v>
      </c>
      <c r="P323" s="142">
        <f>O323*H323</f>
        <v>0</v>
      </c>
      <c r="Q323" s="142">
        <v>0</v>
      </c>
      <c r="R323" s="142">
        <f>Q323*H323</f>
        <v>0</v>
      </c>
      <c r="S323" s="142">
        <v>0</v>
      </c>
      <c r="T323" s="143">
        <f>S323*H323</f>
        <v>0</v>
      </c>
      <c r="AR323" s="144" t="s">
        <v>259</v>
      </c>
      <c r="AT323" s="144" t="s">
        <v>145</v>
      </c>
      <c r="AU323" s="144" t="s">
        <v>88</v>
      </c>
      <c r="AY323" s="18" t="s">
        <v>143</v>
      </c>
      <c r="BE323" s="145">
        <f>IF(N323="základní",J323,0)</f>
        <v>0</v>
      </c>
      <c r="BF323" s="145">
        <f>IF(N323="snížená",J323,0)</f>
        <v>0</v>
      </c>
      <c r="BG323" s="145">
        <f>IF(N323="zákl. přenesená",J323,0)</f>
        <v>0</v>
      </c>
      <c r="BH323" s="145">
        <f>IF(N323="sníž. přenesená",J323,0)</f>
        <v>0</v>
      </c>
      <c r="BI323" s="145">
        <f>IF(N323="nulová",J323,0)</f>
        <v>0</v>
      </c>
      <c r="BJ323" s="18" t="s">
        <v>86</v>
      </c>
      <c r="BK323" s="145">
        <f>ROUND(I323*H323,2)</f>
        <v>0</v>
      </c>
      <c r="BL323" s="18" t="s">
        <v>259</v>
      </c>
      <c r="BM323" s="144" t="s">
        <v>639</v>
      </c>
    </row>
    <row r="324" spans="2:65" s="1" customFormat="1" ht="11.25">
      <c r="B324" s="33"/>
      <c r="D324" s="146" t="s">
        <v>152</v>
      </c>
      <c r="F324" s="147" t="s">
        <v>640</v>
      </c>
      <c r="I324" s="148"/>
      <c r="L324" s="33"/>
      <c r="M324" s="149"/>
      <c r="T324" s="54"/>
      <c r="AT324" s="18" t="s">
        <v>152</v>
      </c>
      <c r="AU324" s="18" t="s">
        <v>88</v>
      </c>
    </row>
    <row r="325" spans="2:65" s="1" customFormat="1" ht="11.25">
      <c r="B325" s="33"/>
      <c r="D325" s="150" t="s">
        <v>154</v>
      </c>
      <c r="F325" s="151" t="s">
        <v>641</v>
      </c>
      <c r="I325" s="148"/>
      <c r="L325" s="33"/>
      <c r="M325" s="149"/>
      <c r="T325" s="54"/>
      <c r="AT325" s="18" t="s">
        <v>154</v>
      </c>
      <c r="AU325" s="18" t="s">
        <v>88</v>
      </c>
    </row>
    <row r="326" spans="2:65" s="1" customFormat="1" ht="21.75" customHeight="1">
      <c r="B326" s="132"/>
      <c r="C326" s="133" t="s">
        <v>642</v>
      </c>
      <c r="D326" s="133" t="s">
        <v>145</v>
      </c>
      <c r="E326" s="134" t="s">
        <v>643</v>
      </c>
      <c r="F326" s="135" t="s">
        <v>644</v>
      </c>
      <c r="G326" s="136" t="s">
        <v>148</v>
      </c>
      <c r="H326" s="137">
        <v>78.12</v>
      </c>
      <c r="I326" s="138"/>
      <c r="J326" s="139">
        <f>ROUND(I326*H326,2)</f>
        <v>0</v>
      </c>
      <c r="K326" s="135" t="s">
        <v>149</v>
      </c>
      <c r="L326" s="33"/>
      <c r="M326" s="140" t="s">
        <v>3</v>
      </c>
      <c r="N326" s="141" t="s">
        <v>49</v>
      </c>
      <c r="P326" s="142">
        <f>O326*H326</f>
        <v>0</v>
      </c>
      <c r="Q326" s="142">
        <v>2.1000000000000001E-4</v>
      </c>
      <c r="R326" s="142">
        <f>Q326*H326</f>
        <v>1.6405200000000002E-2</v>
      </c>
      <c r="S326" s="142">
        <v>0</v>
      </c>
      <c r="T326" s="143">
        <f>S326*H326</f>
        <v>0</v>
      </c>
      <c r="AR326" s="144" t="s">
        <v>259</v>
      </c>
      <c r="AT326" s="144" t="s">
        <v>145</v>
      </c>
      <c r="AU326" s="144" t="s">
        <v>88</v>
      </c>
      <c r="AY326" s="18" t="s">
        <v>143</v>
      </c>
      <c r="BE326" s="145">
        <f>IF(N326="základní",J326,0)</f>
        <v>0</v>
      </c>
      <c r="BF326" s="145">
        <f>IF(N326="snížená",J326,0)</f>
        <v>0</v>
      </c>
      <c r="BG326" s="145">
        <f>IF(N326="zákl. přenesená",J326,0)</f>
        <v>0</v>
      </c>
      <c r="BH326" s="145">
        <f>IF(N326="sníž. přenesená",J326,0)</f>
        <v>0</v>
      </c>
      <c r="BI326" s="145">
        <f>IF(N326="nulová",J326,0)</f>
        <v>0</v>
      </c>
      <c r="BJ326" s="18" t="s">
        <v>86</v>
      </c>
      <c r="BK326" s="145">
        <f>ROUND(I326*H326,2)</f>
        <v>0</v>
      </c>
      <c r="BL326" s="18" t="s">
        <v>259</v>
      </c>
      <c r="BM326" s="144" t="s">
        <v>645</v>
      </c>
    </row>
    <row r="327" spans="2:65" s="1" customFormat="1" ht="11.25">
      <c r="B327" s="33"/>
      <c r="D327" s="146" t="s">
        <v>152</v>
      </c>
      <c r="F327" s="147" t="s">
        <v>646</v>
      </c>
      <c r="I327" s="148"/>
      <c r="L327" s="33"/>
      <c r="M327" s="149"/>
      <c r="T327" s="54"/>
      <c r="AT327" s="18" t="s">
        <v>152</v>
      </c>
      <c r="AU327" s="18" t="s">
        <v>88</v>
      </c>
    </row>
    <row r="328" spans="2:65" s="1" customFormat="1" ht="11.25">
      <c r="B328" s="33"/>
      <c r="D328" s="150" t="s">
        <v>154</v>
      </c>
      <c r="F328" s="151" t="s">
        <v>647</v>
      </c>
      <c r="I328" s="148"/>
      <c r="L328" s="33"/>
      <c r="M328" s="149"/>
      <c r="T328" s="54"/>
      <c r="AT328" s="18" t="s">
        <v>154</v>
      </c>
      <c r="AU328" s="18" t="s">
        <v>88</v>
      </c>
    </row>
    <row r="329" spans="2:65" s="1" customFormat="1" ht="21.75" customHeight="1">
      <c r="B329" s="132"/>
      <c r="C329" s="133" t="s">
        <v>648</v>
      </c>
      <c r="D329" s="133" t="s">
        <v>145</v>
      </c>
      <c r="E329" s="134" t="s">
        <v>649</v>
      </c>
      <c r="F329" s="135" t="s">
        <v>650</v>
      </c>
      <c r="G329" s="136" t="s">
        <v>148</v>
      </c>
      <c r="H329" s="137">
        <v>78.12</v>
      </c>
      <c r="I329" s="138"/>
      <c r="J329" s="139">
        <f>ROUND(I329*H329,2)</f>
        <v>0</v>
      </c>
      <c r="K329" s="135" t="s">
        <v>149</v>
      </c>
      <c r="L329" s="33"/>
      <c r="M329" s="140" t="s">
        <v>3</v>
      </c>
      <c r="N329" s="141" t="s">
        <v>49</v>
      </c>
      <c r="P329" s="142">
        <f>O329*H329</f>
        <v>0</v>
      </c>
      <c r="Q329" s="142">
        <v>2.9E-4</v>
      </c>
      <c r="R329" s="142">
        <f>Q329*H329</f>
        <v>2.2654800000000003E-2</v>
      </c>
      <c r="S329" s="142">
        <v>0</v>
      </c>
      <c r="T329" s="143">
        <f>S329*H329</f>
        <v>0</v>
      </c>
      <c r="AR329" s="144" t="s">
        <v>259</v>
      </c>
      <c r="AT329" s="144" t="s">
        <v>145</v>
      </c>
      <c r="AU329" s="144" t="s">
        <v>88</v>
      </c>
      <c r="AY329" s="18" t="s">
        <v>143</v>
      </c>
      <c r="BE329" s="145">
        <f>IF(N329="základní",J329,0)</f>
        <v>0</v>
      </c>
      <c r="BF329" s="145">
        <f>IF(N329="snížená",J329,0)</f>
        <v>0</v>
      </c>
      <c r="BG329" s="145">
        <f>IF(N329="zákl. přenesená",J329,0)</f>
        <v>0</v>
      </c>
      <c r="BH329" s="145">
        <f>IF(N329="sníž. přenesená",J329,0)</f>
        <v>0</v>
      </c>
      <c r="BI329" s="145">
        <f>IF(N329="nulová",J329,0)</f>
        <v>0</v>
      </c>
      <c r="BJ329" s="18" t="s">
        <v>86</v>
      </c>
      <c r="BK329" s="145">
        <f>ROUND(I329*H329,2)</f>
        <v>0</v>
      </c>
      <c r="BL329" s="18" t="s">
        <v>259</v>
      </c>
      <c r="BM329" s="144" t="s">
        <v>651</v>
      </c>
    </row>
    <row r="330" spans="2:65" s="1" customFormat="1" ht="19.5">
      <c r="B330" s="33"/>
      <c r="D330" s="146" t="s">
        <v>152</v>
      </c>
      <c r="F330" s="147" t="s">
        <v>652</v>
      </c>
      <c r="I330" s="148"/>
      <c r="L330" s="33"/>
      <c r="M330" s="149"/>
      <c r="T330" s="54"/>
      <c r="AT330" s="18" t="s">
        <v>152</v>
      </c>
      <c r="AU330" s="18" t="s">
        <v>88</v>
      </c>
    </row>
    <row r="331" spans="2:65" s="1" customFormat="1" ht="11.25">
      <c r="B331" s="33"/>
      <c r="D331" s="150" t="s">
        <v>154</v>
      </c>
      <c r="F331" s="151" t="s">
        <v>653</v>
      </c>
      <c r="I331" s="148"/>
      <c r="L331" s="33"/>
      <c r="M331" s="149"/>
      <c r="T331" s="54"/>
      <c r="AT331" s="18" t="s">
        <v>154</v>
      </c>
      <c r="AU331" s="18" t="s">
        <v>88</v>
      </c>
    </row>
    <row r="332" spans="2:65" s="11" customFormat="1" ht="25.9" customHeight="1">
      <c r="B332" s="120"/>
      <c r="D332" s="121" t="s">
        <v>77</v>
      </c>
      <c r="E332" s="122" t="s">
        <v>331</v>
      </c>
      <c r="F332" s="122" t="s">
        <v>654</v>
      </c>
      <c r="I332" s="123"/>
      <c r="J332" s="124">
        <f>BK332</f>
        <v>0</v>
      </c>
      <c r="L332" s="120"/>
      <c r="M332" s="125"/>
      <c r="P332" s="126">
        <f>P333</f>
        <v>0</v>
      </c>
      <c r="R332" s="126">
        <f>R333</f>
        <v>1E-3</v>
      </c>
      <c r="T332" s="127">
        <f>T333</f>
        <v>0</v>
      </c>
      <c r="AR332" s="121" t="s">
        <v>165</v>
      </c>
      <c r="AT332" s="128" t="s">
        <v>77</v>
      </c>
      <c r="AU332" s="128" t="s">
        <v>78</v>
      </c>
      <c r="AY332" s="121" t="s">
        <v>143</v>
      </c>
      <c r="BK332" s="129">
        <f>BK333</f>
        <v>0</v>
      </c>
    </row>
    <row r="333" spans="2:65" s="11" customFormat="1" ht="22.9" customHeight="1">
      <c r="B333" s="120"/>
      <c r="D333" s="121" t="s">
        <v>77</v>
      </c>
      <c r="E333" s="130" t="s">
        <v>655</v>
      </c>
      <c r="F333" s="130" t="s">
        <v>656</v>
      </c>
      <c r="I333" s="123"/>
      <c r="J333" s="131">
        <f>BK333</f>
        <v>0</v>
      </c>
      <c r="L333" s="120"/>
      <c r="M333" s="125"/>
      <c r="P333" s="126">
        <f>SUM(P334:P339)</f>
        <v>0</v>
      </c>
      <c r="R333" s="126">
        <f>SUM(R334:R339)</f>
        <v>1E-3</v>
      </c>
      <c r="T333" s="127">
        <f>SUM(T334:T339)</f>
        <v>0</v>
      </c>
      <c r="AR333" s="121" t="s">
        <v>165</v>
      </c>
      <c r="AT333" s="128" t="s">
        <v>77</v>
      </c>
      <c r="AU333" s="128" t="s">
        <v>86</v>
      </c>
      <c r="AY333" s="121" t="s">
        <v>143</v>
      </c>
      <c r="BK333" s="129">
        <f>SUM(BK334:BK339)</f>
        <v>0</v>
      </c>
    </row>
    <row r="334" spans="2:65" s="1" customFormat="1" ht="16.5" customHeight="1">
      <c r="B334" s="132"/>
      <c r="C334" s="133" t="s">
        <v>657</v>
      </c>
      <c r="D334" s="133" t="s">
        <v>145</v>
      </c>
      <c r="E334" s="134" t="s">
        <v>658</v>
      </c>
      <c r="F334" s="135" t="s">
        <v>659</v>
      </c>
      <c r="G334" s="136" t="s">
        <v>320</v>
      </c>
      <c r="H334" s="137">
        <v>1</v>
      </c>
      <c r="I334" s="138"/>
      <c r="J334" s="139">
        <f>ROUND(I334*H334,2)</f>
        <v>0</v>
      </c>
      <c r="K334" s="135" t="s">
        <v>149</v>
      </c>
      <c r="L334" s="33"/>
      <c r="M334" s="140" t="s">
        <v>3</v>
      </c>
      <c r="N334" s="141" t="s">
        <v>49</v>
      </c>
      <c r="P334" s="142">
        <f>O334*H334</f>
        <v>0</v>
      </c>
      <c r="Q334" s="142">
        <v>0</v>
      </c>
      <c r="R334" s="142">
        <f>Q334*H334</f>
        <v>0</v>
      </c>
      <c r="S334" s="142">
        <v>0</v>
      </c>
      <c r="T334" s="143">
        <f>S334*H334</f>
        <v>0</v>
      </c>
      <c r="AR334" s="144" t="s">
        <v>660</v>
      </c>
      <c r="AT334" s="144" t="s">
        <v>145</v>
      </c>
      <c r="AU334" s="144" t="s">
        <v>88</v>
      </c>
      <c r="AY334" s="18" t="s">
        <v>143</v>
      </c>
      <c r="BE334" s="145">
        <f>IF(N334="základní",J334,0)</f>
        <v>0</v>
      </c>
      <c r="BF334" s="145">
        <f>IF(N334="snížená",J334,0)</f>
        <v>0</v>
      </c>
      <c r="BG334" s="145">
        <f>IF(N334="zákl. přenesená",J334,0)</f>
        <v>0</v>
      </c>
      <c r="BH334" s="145">
        <f>IF(N334="sníž. přenesená",J334,0)</f>
        <v>0</v>
      </c>
      <c r="BI334" s="145">
        <f>IF(N334="nulová",J334,0)</f>
        <v>0</v>
      </c>
      <c r="BJ334" s="18" t="s">
        <v>86</v>
      </c>
      <c r="BK334" s="145">
        <f>ROUND(I334*H334,2)</f>
        <v>0</v>
      </c>
      <c r="BL334" s="18" t="s">
        <v>660</v>
      </c>
      <c r="BM334" s="144" t="s">
        <v>661</v>
      </c>
    </row>
    <row r="335" spans="2:65" s="1" customFormat="1" ht="11.25">
      <c r="B335" s="33"/>
      <c r="D335" s="146" t="s">
        <v>152</v>
      </c>
      <c r="F335" s="147" t="s">
        <v>662</v>
      </c>
      <c r="I335" s="148"/>
      <c r="L335" s="33"/>
      <c r="M335" s="149"/>
      <c r="T335" s="54"/>
      <c r="AT335" s="18" t="s">
        <v>152</v>
      </c>
      <c r="AU335" s="18" t="s">
        <v>88</v>
      </c>
    </row>
    <row r="336" spans="2:65" s="1" customFormat="1" ht="11.25">
      <c r="B336" s="33"/>
      <c r="D336" s="150" t="s">
        <v>154</v>
      </c>
      <c r="F336" s="151" t="s">
        <v>663</v>
      </c>
      <c r="I336" s="148"/>
      <c r="L336" s="33"/>
      <c r="M336" s="149"/>
      <c r="T336" s="54"/>
      <c r="AT336" s="18" t="s">
        <v>154</v>
      </c>
      <c r="AU336" s="18" t="s">
        <v>88</v>
      </c>
    </row>
    <row r="337" spans="2:65" s="12" customFormat="1" ht="11.25">
      <c r="B337" s="152"/>
      <c r="D337" s="146" t="s">
        <v>156</v>
      </c>
      <c r="E337" s="153" t="s">
        <v>3</v>
      </c>
      <c r="F337" s="154" t="s">
        <v>664</v>
      </c>
      <c r="H337" s="155">
        <v>1</v>
      </c>
      <c r="I337" s="156"/>
      <c r="L337" s="152"/>
      <c r="M337" s="157"/>
      <c r="T337" s="158"/>
      <c r="AT337" s="153" t="s">
        <v>156</v>
      </c>
      <c r="AU337" s="153" t="s">
        <v>88</v>
      </c>
      <c r="AV337" s="12" t="s">
        <v>88</v>
      </c>
      <c r="AW337" s="12" t="s">
        <v>37</v>
      </c>
      <c r="AX337" s="12" t="s">
        <v>86</v>
      </c>
      <c r="AY337" s="153" t="s">
        <v>143</v>
      </c>
    </row>
    <row r="338" spans="2:65" s="1" customFormat="1" ht="16.5" customHeight="1">
      <c r="B338" s="132"/>
      <c r="C338" s="176" t="s">
        <v>665</v>
      </c>
      <c r="D338" s="176" t="s">
        <v>331</v>
      </c>
      <c r="E338" s="177" t="s">
        <v>666</v>
      </c>
      <c r="F338" s="178" t="s">
        <v>667</v>
      </c>
      <c r="G338" s="179" t="s">
        <v>320</v>
      </c>
      <c r="H338" s="180">
        <v>1</v>
      </c>
      <c r="I338" s="181"/>
      <c r="J338" s="182">
        <f>ROUND(I338*H338,2)</f>
        <v>0</v>
      </c>
      <c r="K338" s="178" t="s">
        <v>149</v>
      </c>
      <c r="L338" s="183"/>
      <c r="M338" s="184" t="s">
        <v>3</v>
      </c>
      <c r="N338" s="185" t="s">
        <v>49</v>
      </c>
      <c r="P338" s="142">
        <f>O338*H338</f>
        <v>0</v>
      </c>
      <c r="Q338" s="142">
        <v>1E-3</v>
      </c>
      <c r="R338" s="142">
        <f>Q338*H338</f>
        <v>1E-3</v>
      </c>
      <c r="S338" s="142">
        <v>0</v>
      </c>
      <c r="T338" s="143">
        <f>S338*H338</f>
        <v>0</v>
      </c>
      <c r="AR338" s="144" t="s">
        <v>668</v>
      </c>
      <c r="AT338" s="144" t="s">
        <v>331</v>
      </c>
      <c r="AU338" s="144" t="s">
        <v>88</v>
      </c>
      <c r="AY338" s="18" t="s">
        <v>143</v>
      </c>
      <c r="BE338" s="145">
        <f>IF(N338="základní",J338,0)</f>
        <v>0</v>
      </c>
      <c r="BF338" s="145">
        <f>IF(N338="snížená",J338,0)</f>
        <v>0</v>
      </c>
      <c r="BG338" s="145">
        <f>IF(N338="zákl. přenesená",J338,0)</f>
        <v>0</v>
      </c>
      <c r="BH338" s="145">
        <f>IF(N338="sníž. přenesená",J338,0)</f>
        <v>0</v>
      </c>
      <c r="BI338" s="145">
        <f>IF(N338="nulová",J338,0)</f>
        <v>0</v>
      </c>
      <c r="BJ338" s="18" t="s">
        <v>86</v>
      </c>
      <c r="BK338" s="145">
        <f>ROUND(I338*H338,2)</f>
        <v>0</v>
      </c>
      <c r="BL338" s="18" t="s">
        <v>668</v>
      </c>
      <c r="BM338" s="144" t="s">
        <v>669</v>
      </c>
    </row>
    <row r="339" spans="2:65" s="1" customFormat="1" ht="11.25">
      <c r="B339" s="33"/>
      <c r="D339" s="146" t="s">
        <v>152</v>
      </c>
      <c r="F339" s="147" t="s">
        <v>667</v>
      </c>
      <c r="I339" s="148"/>
      <c r="L339" s="33"/>
      <c r="M339" s="187"/>
      <c r="N339" s="188"/>
      <c r="O339" s="188"/>
      <c r="P339" s="188"/>
      <c r="Q339" s="188"/>
      <c r="R339" s="188"/>
      <c r="S339" s="188"/>
      <c r="T339" s="189"/>
      <c r="AT339" s="18" t="s">
        <v>152</v>
      </c>
      <c r="AU339" s="18" t="s">
        <v>88</v>
      </c>
    </row>
    <row r="340" spans="2:65" s="1" customFormat="1" ht="6.95" customHeight="1">
      <c r="B340" s="42"/>
      <c r="C340" s="43"/>
      <c r="D340" s="43"/>
      <c r="E340" s="43"/>
      <c r="F340" s="43"/>
      <c r="G340" s="43"/>
      <c r="H340" s="43"/>
      <c r="I340" s="43"/>
      <c r="J340" s="43"/>
      <c r="K340" s="43"/>
      <c r="L340" s="33"/>
    </row>
  </sheetData>
  <autoFilter ref="C101:K339" xr:uid="{00000000-0009-0000-0000-000002000000}"/>
  <mergeCells count="12">
    <mergeCell ref="E94:H94"/>
    <mergeCell ref="L2:V2"/>
    <mergeCell ref="E50:H50"/>
    <mergeCell ref="E52:H52"/>
    <mergeCell ref="E54:H54"/>
    <mergeCell ref="E90:H90"/>
    <mergeCell ref="E92:H92"/>
    <mergeCell ref="E7:H7"/>
    <mergeCell ref="E9:H9"/>
    <mergeCell ref="E11:H11"/>
    <mergeCell ref="E20:H20"/>
    <mergeCell ref="E29:H29"/>
  </mergeCells>
  <hyperlinks>
    <hyperlink ref="F107" r:id="rId1" xr:uid="{00000000-0004-0000-0200-000000000000}"/>
    <hyperlink ref="F116" r:id="rId2" xr:uid="{00000000-0004-0000-0200-000001000000}"/>
    <hyperlink ref="F126" r:id="rId3" xr:uid="{00000000-0004-0000-0200-000002000000}"/>
    <hyperlink ref="F131" r:id="rId4" xr:uid="{00000000-0004-0000-0200-000003000000}"/>
    <hyperlink ref="F136" r:id="rId5" xr:uid="{00000000-0004-0000-0200-000004000000}"/>
    <hyperlink ref="F141" r:id="rId6" xr:uid="{00000000-0004-0000-0200-000005000000}"/>
    <hyperlink ref="F146" r:id="rId7" xr:uid="{00000000-0004-0000-0200-000006000000}"/>
    <hyperlink ref="F152" r:id="rId8" xr:uid="{00000000-0004-0000-0200-000007000000}"/>
    <hyperlink ref="F156" r:id="rId9" xr:uid="{00000000-0004-0000-0200-000008000000}"/>
    <hyperlink ref="F160" r:id="rId10" xr:uid="{00000000-0004-0000-0200-000009000000}"/>
    <hyperlink ref="F164" r:id="rId11" xr:uid="{00000000-0004-0000-0200-00000A000000}"/>
    <hyperlink ref="F168" r:id="rId12" xr:uid="{00000000-0004-0000-0200-00000B000000}"/>
    <hyperlink ref="F172" r:id="rId13" xr:uid="{00000000-0004-0000-0200-00000C000000}"/>
    <hyperlink ref="F177" r:id="rId14" xr:uid="{00000000-0004-0000-0200-00000D000000}"/>
    <hyperlink ref="F181" r:id="rId15" xr:uid="{00000000-0004-0000-0200-00000E000000}"/>
    <hyperlink ref="F186" r:id="rId16" xr:uid="{00000000-0004-0000-0200-00000F000000}"/>
    <hyperlink ref="F191" r:id="rId17" xr:uid="{00000000-0004-0000-0200-000010000000}"/>
    <hyperlink ref="F196" r:id="rId18" xr:uid="{00000000-0004-0000-0200-000011000000}"/>
    <hyperlink ref="F201" r:id="rId19" xr:uid="{00000000-0004-0000-0200-000012000000}"/>
    <hyperlink ref="F210" r:id="rId20" xr:uid="{00000000-0004-0000-0200-000013000000}"/>
    <hyperlink ref="F217" r:id="rId21" xr:uid="{00000000-0004-0000-0200-000014000000}"/>
    <hyperlink ref="F224" r:id="rId22" xr:uid="{00000000-0004-0000-0200-000015000000}"/>
    <hyperlink ref="F229" r:id="rId23" xr:uid="{00000000-0004-0000-0200-000016000000}"/>
    <hyperlink ref="F234" r:id="rId24" xr:uid="{00000000-0004-0000-0200-000017000000}"/>
    <hyperlink ref="F239" r:id="rId25" xr:uid="{00000000-0004-0000-0200-000018000000}"/>
    <hyperlink ref="F245" r:id="rId26" xr:uid="{00000000-0004-0000-0200-000019000000}"/>
    <hyperlink ref="F248" r:id="rId27" xr:uid="{00000000-0004-0000-0200-00001A000000}"/>
    <hyperlink ref="F253" r:id="rId28" xr:uid="{00000000-0004-0000-0200-00001B000000}"/>
    <hyperlink ref="F265" r:id="rId29" xr:uid="{00000000-0004-0000-0200-00001C000000}"/>
    <hyperlink ref="F271" r:id="rId30" xr:uid="{00000000-0004-0000-0200-00001D000000}"/>
    <hyperlink ref="F275" r:id="rId31" xr:uid="{00000000-0004-0000-0200-00001E000000}"/>
    <hyperlink ref="F279" r:id="rId32" xr:uid="{00000000-0004-0000-0200-00001F000000}"/>
    <hyperlink ref="F282" r:id="rId33" xr:uid="{00000000-0004-0000-0200-000020000000}"/>
    <hyperlink ref="F285" r:id="rId34" xr:uid="{00000000-0004-0000-0200-000021000000}"/>
    <hyperlink ref="F288" r:id="rId35" xr:uid="{00000000-0004-0000-0200-000022000000}"/>
    <hyperlink ref="F294" r:id="rId36" xr:uid="{00000000-0004-0000-0200-000023000000}"/>
    <hyperlink ref="F298" r:id="rId37" xr:uid="{00000000-0004-0000-0200-000024000000}"/>
    <hyperlink ref="F301" r:id="rId38" xr:uid="{00000000-0004-0000-0200-000025000000}"/>
    <hyperlink ref="F305" r:id="rId39" xr:uid="{00000000-0004-0000-0200-000026000000}"/>
    <hyperlink ref="F309" r:id="rId40" xr:uid="{00000000-0004-0000-0200-000027000000}"/>
    <hyperlink ref="F312" r:id="rId41" xr:uid="{00000000-0004-0000-0200-000028000000}"/>
    <hyperlink ref="F318" r:id="rId42" xr:uid="{00000000-0004-0000-0200-000029000000}"/>
    <hyperlink ref="F321" r:id="rId43" xr:uid="{00000000-0004-0000-0200-00002A000000}"/>
    <hyperlink ref="F325" r:id="rId44" xr:uid="{00000000-0004-0000-0200-00002B000000}"/>
    <hyperlink ref="F328" r:id="rId45" xr:uid="{00000000-0004-0000-0200-00002C000000}"/>
    <hyperlink ref="F331" r:id="rId46" xr:uid="{00000000-0004-0000-0200-00002D000000}"/>
    <hyperlink ref="F336" r:id="rId47" xr:uid="{00000000-0004-0000-0200-00002E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4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27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23" t="s">
        <v>6</v>
      </c>
      <c r="M2" s="308"/>
      <c r="N2" s="308"/>
      <c r="O2" s="308"/>
      <c r="P2" s="308"/>
      <c r="Q2" s="308"/>
      <c r="R2" s="308"/>
      <c r="S2" s="308"/>
      <c r="T2" s="308"/>
      <c r="U2" s="308"/>
      <c r="V2" s="308"/>
      <c r="AT2" s="18" t="s">
        <v>98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88</v>
      </c>
    </row>
    <row r="4" spans="2:46" ht="24.95" customHeight="1">
      <c r="B4" s="21"/>
      <c r="D4" s="22" t="s">
        <v>113</v>
      </c>
      <c r="L4" s="21"/>
      <c r="M4" s="91" t="s">
        <v>11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17</v>
      </c>
      <c r="L6" s="21"/>
    </row>
    <row r="7" spans="2:46" ht="16.5" customHeight="1">
      <c r="B7" s="21"/>
      <c r="E7" s="324" t="str">
        <f>'Rekapitulace stavby'!K6</f>
        <v>BENÁTKY NAD JIZEROU ČOV – KALOVÉ HOSPODÁŘSTVÍ</v>
      </c>
      <c r="F7" s="325"/>
      <c r="G7" s="325"/>
      <c r="H7" s="325"/>
      <c r="L7" s="21"/>
    </row>
    <row r="8" spans="2:46" ht="12" customHeight="1">
      <c r="B8" s="21"/>
      <c r="D8" s="28" t="s">
        <v>114</v>
      </c>
      <c r="L8" s="21"/>
    </row>
    <row r="9" spans="2:46" s="1" customFormat="1" ht="16.5" customHeight="1">
      <c r="B9" s="33"/>
      <c r="E9" s="324" t="s">
        <v>270</v>
      </c>
      <c r="F9" s="326"/>
      <c r="G9" s="326"/>
      <c r="H9" s="326"/>
      <c r="L9" s="33"/>
    </row>
    <row r="10" spans="2:46" s="1" customFormat="1" ht="12" customHeight="1">
      <c r="B10" s="33"/>
      <c r="D10" s="28" t="s">
        <v>271</v>
      </c>
      <c r="L10" s="33"/>
    </row>
    <row r="11" spans="2:46" s="1" customFormat="1" ht="16.5" customHeight="1">
      <c r="B11" s="33"/>
      <c r="E11" s="282" t="s">
        <v>670</v>
      </c>
      <c r="F11" s="326"/>
      <c r="G11" s="326"/>
      <c r="H11" s="326"/>
      <c r="L11" s="33"/>
    </row>
    <row r="12" spans="2:46" s="1" customFormat="1" ht="11.25">
      <c r="B12" s="33"/>
      <c r="L12" s="33"/>
    </row>
    <row r="13" spans="2:46" s="1" customFormat="1" ht="12" customHeight="1">
      <c r="B13" s="33"/>
      <c r="D13" s="28" t="s">
        <v>19</v>
      </c>
      <c r="F13" s="26" t="s">
        <v>3</v>
      </c>
      <c r="I13" s="28" t="s">
        <v>20</v>
      </c>
      <c r="J13" s="26" t="s">
        <v>3</v>
      </c>
      <c r="L13" s="33"/>
    </row>
    <row r="14" spans="2:46" s="1" customFormat="1" ht="12" customHeight="1">
      <c r="B14" s="33"/>
      <c r="D14" s="28" t="s">
        <v>21</v>
      </c>
      <c r="F14" s="26" t="s">
        <v>22</v>
      </c>
      <c r="I14" s="28" t="s">
        <v>23</v>
      </c>
      <c r="J14" s="50" t="str">
        <f>'Rekapitulace stavby'!AN8</f>
        <v>4. 12. 2025</v>
      </c>
      <c r="L14" s="33"/>
    </row>
    <row r="15" spans="2:46" s="1" customFormat="1" ht="10.9" customHeight="1">
      <c r="B15" s="33"/>
      <c r="L15" s="33"/>
    </row>
    <row r="16" spans="2:46" s="1" customFormat="1" ht="12" customHeight="1">
      <c r="B16" s="33"/>
      <c r="D16" s="28" t="s">
        <v>25</v>
      </c>
      <c r="I16" s="28" t="s">
        <v>26</v>
      </c>
      <c r="J16" s="26" t="s">
        <v>27</v>
      </c>
      <c r="L16" s="33"/>
    </row>
    <row r="17" spans="2:12" s="1" customFormat="1" ht="18" customHeight="1">
      <c r="B17" s="33"/>
      <c r="E17" s="26" t="s">
        <v>28</v>
      </c>
      <c r="I17" s="28" t="s">
        <v>29</v>
      </c>
      <c r="J17" s="26" t="s">
        <v>30</v>
      </c>
      <c r="L17" s="33"/>
    </row>
    <row r="18" spans="2:12" s="1" customFormat="1" ht="6.95" customHeight="1">
      <c r="B18" s="33"/>
      <c r="L18" s="33"/>
    </row>
    <row r="19" spans="2:12" s="1" customFormat="1" ht="12" customHeight="1">
      <c r="B19" s="33"/>
      <c r="D19" s="28" t="s">
        <v>31</v>
      </c>
      <c r="I19" s="28" t="s">
        <v>26</v>
      </c>
      <c r="J19" s="29" t="str">
        <f>'Rekapitulace stavby'!AN13</f>
        <v>Vyplň údaj</v>
      </c>
      <c r="L19" s="33"/>
    </row>
    <row r="20" spans="2:12" s="1" customFormat="1" ht="18" customHeight="1">
      <c r="B20" s="33"/>
      <c r="E20" s="327" t="str">
        <f>'Rekapitulace stavby'!E14</f>
        <v>Vyplň údaj</v>
      </c>
      <c r="F20" s="307"/>
      <c r="G20" s="307"/>
      <c r="H20" s="307"/>
      <c r="I20" s="28" t="s">
        <v>29</v>
      </c>
      <c r="J20" s="29" t="str">
        <f>'Rekapitulace stavby'!AN14</f>
        <v>Vyplň údaj</v>
      </c>
      <c r="L20" s="33"/>
    </row>
    <row r="21" spans="2:12" s="1" customFormat="1" ht="6.95" customHeight="1">
      <c r="B21" s="33"/>
      <c r="L21" s="33"/>
    </row>
    <row r="22" spans="2:12" s="1" customFormat="1" ht="12" customHeight="1">
      <c r="B22" s="33"/>
      <c r="D22" s="28" t="s">
        <v>33</v>
      </c>
      <c r="I22" s="28" t="s">
        <v>26</v>
      </c>
      <c r="J22" s="26" t="s">
        <v>34</v>
      </c>
      <c r="L22" s="33"/>
    </row>
    <row r="23" spans="2:12" s="1" customFormat="1" ht="18" customHeight="1">
      <c r="B23" s="33"/>
      <c r="E23" s="26" t="s">
        <v>35</v>
      </c>
      <c r="I23" s="28" t="s">
        <v>29</v>
      </c>
      <c r="J23" s="26" t="s">
        <v>36</v>
      </c>
      <c r="L23" s="33"/>
    </row>
    <row r="24" spans="2:12" s="1" customFormat="1" ht="6.95" customHeight="1">
      <c r="B24" s="33"/>
      <c r="L24" s="33"/>
    </row>
    <row r="25" spans="2:12" s="1" customFormat="1" ht="12" customHeight="1">
      <c r="B25" s="33"/>
      <c r="D25" s="28" t="s">
        <v>38</v>
      </c>
      <c r="I25" s="28" t="s">
        <v>26</v>
      </c>
      <c r="J25" s="26" t="s">
        <v>39</v>
      </c>
      <c r="L25" s="33"/>
    </row>
    <row r="26" spans="2:12" s="1" customFormat="1" ht="18" customHeight="1">
      <c r="B26" s="33"/>
      <c r="E26" s="26" t="s">
        <v>40</v>
      </c>
      <c r="I26" s="28" t="s">
        <v>29</v>
      </c>
      <c r="J26" s="26" t="s">
        <v>41</v>
      </c>
      <c r="L26" s="33"/>
    </row>
    <row r="27" spans="2:12" s="1" customFormat="1" ht="6.95" customHeight="1">
      <c r="B27" s="33"/>
      <c r="L27" s="33"/>
    </row>
    <row r="28" spans="2:12" s="1" customFormat="1" ht="12" customHeight="1">
      <c r="B28" s="33"/>
      <c r="D28" s="28" t="s">
        <v>42</v>
      </c>
      <c r="L28" s="33"/>
    </row>
    <row r="29" spans="2:12" s="7" customFormat="1" ht="16.5" customHeight="1">
      <c r="B29" s="92"/>
      <c r="E29" s="312" t="s">
        <v>3</v>
      </c>
      <c r="F29" s="312"/>
      <c r="G29" s="312"/>
      <c r="H29" s="312"/>
      <c r="L29" s="92"/>
    </row>
    <row r="30" spans="2:12" s="1" customFormat="1" ht="6.95" customHeight="1">
      <c r="B30" s="33"/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>
      <c r="B32" s="33"/>
      <c r="D32" s="93" t="s">
        <v>44</v>
      </c>
      <c r="J32" s="64">
        <f>ROUND(J92, 2)</f>
        <v>0</v>
      </c>
      <c r="L32" s="33"/>
    </row>
    <row r="33" spans="2:12" s="1" customFormat="1" ht="6.95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5" customHeight="1">
      <c r="B34" s="33"/>
      <c r="F34" s="36" t="s">
        <v>46</v>
      </c>
      <c r="I34" s="36" t="s">
        <v>45</v>
      </c>
      <c r="J34" s="36" t="s">
        <v>47</v>
      </c>
      <c r="L34" s="33"/>
    </row>
    <row r="35" spans="2:12" s="1" customFormat="1" ht="14.45" customHeight="1">
      <c r="B35" s="33"/>
      <c r="D35" s="53" t="s">
        <v>48</v>
      </c>
      <c r="E35" s="28" t="s">
        <v>49</v>
      </c>
      <c r="F35" s="84">
        <f>ROUND((SUM(BE92:BE226)),  2)</f>
        <v>0</v>
      </c>
      <c r="I35" s="94">
        <v>0.21</v>
      </c>
      <c r="J35" s="84">
        <f>ROUND(((SUM(BE92:BE226))*I35),  2)</f>
        <v>0</v>
      </c>
      <c r="L35" s="33"/>
    </row>
    <row r="36" spans="2:12" s="1" customFormat="1" ht="14.45" customHeight="1">
      <c r="B36" s="33"/>
      <c r="E36" s="28" t="s">
        <v>50</v>
      </c>
      <c r="F36" s="84">
        <f>ROUND((SUM(BF92:BF226)),  2)</f>
        <v>0</v>
      </c>
      <c r="I36" s="94">
        <v>0.12</v>
      </c>
      <c r="J36" s="84">
        <f>ROUND(((SUM(BF92:BF226))*I36),  2)</f>
        <v>0</v>
      </c>
      <c r="L36" s="33"/>
    </row>
    <row r="37" spans="2:12" s="1" customFormat="1" ht="14.45" hidden="1" customHeight="1">
      <c r="B37" s="33"/>
      <c r="E37" s="28" t="s">
        <v>51</v>
      </c>
      <c r="F37" s="84">
        <f>ROUND((SUM(BG92:BG226)),  2)</f>
        <v>0</v>
      </c>
      <c r="I37" s="94">
        <v>0.21</v>
      </c>
      <c r="J37" s="84">
        <f>0</f>
        <v>0</v>
      </c>
      <c r="L37" s="33"/>
    </row>
    <row r="38" spans="2:12" s="1" customFormat="1" ht="14.45" hidden="1" customHeight="1">
      <c r="B38" s="33"/>
      <c r="E38" s="28" t="s">
        <v>52</v>
      </c>
      <c r="F38" s="84">
        <f>ROUND((SUM(BH92:BH226)),  2)</f>
        <v>0</v>
      </c>
      <c r="I38" s="94">
        <v>0.12</v>
      </c>
      <c r="J38" s="84">
        <f>0</f>
        <v>0</v>
      </c>
      <c r="L38" s="33"/>
    </row>
    <row r="39" spans="2:12" s="1" customFormat="1" ht="14.45" hidden="1" customHeight="1">
      <c r="B39" s="33"/>
      <c r="E39" s="28" t="s">
        <v>53</v>
      </c>
      <c r="F39" s="84">
        <f>ROUND((SUM(BI92:BI226)),  2)</f>
        <v>0</v>
      </c>
      <c r="I39" s="94">
        <v>0</v>
      </c>
      <c r="J39" s="84">
        <f>0</f>
        <v>0</v>
      </c>
      <c r="L39" s="33"/>
    </row>
    <row r="40" spans="2:12" s="1" customFormat="1" ht="6.95" customHeight="1">
      <c r="B40" s="33"/>
      <c r="L40" s="33"/>
    </row>
    <row r="41" spans="2:12" s="1" customFormat="1" ht="25.35" customHeight="1">
      <c r="B41" s="33"/>
      <c r="C41" s="95"/>
      <c r="D41" s="96" t="s">
        <v>54</v>
      </c>
      <c r="E41" s="55"/>
      <c r="F41" s="55"/>
      <c r="G41" s="97" t="s">
        <v>55</v>
      </c>
      <c r="H41" s="98" t="s">
        <v>56</v>
      </c>
      <c r="I41" s="55"/>
      <c r="J41" s="99">
        <f>SUM(J32:J39)</f>
        <v>0</v>
      </c>
      <c r="K41" s="100"/>
      <c r="L41" s="33"/>
    </row>
    <row r="42" spans="2:12" s="1" customFormat="1" ht="14.45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5" customHeight="1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5" customHeight="1">
      <c r="B47" s="33"/>
      <c r="C47" s="22" t="s">
        <v>116</v>
      </c>
      <c r="L47" s="33"/>
    </row>
    <row r="48" spans="2:12" s="1" customFormat="1" ht="6.95" customHeight="1">
      <c r="B48" s="33"/>
      <c r="L48" s="33"/>
    </row>
    <row r="49" spans="2:47" s="1" customFormat="1" ht="12" customHeight="1">
      <c r="B49" s="33"/>
      <c r="C49" s="28" t="s">
        <v>17</v>
      </c>
      <c r="L49" s="33"/>
    </row>
    <row r="50" spans="2:47" s="1" customFormat="1" ht="16.5" customHeight="1">
      <c r="B50" s="33"/>
      <c r="E50" s="324" t="str">
        <f>E7</f>
        <v>BENÁTKY NAD JIZEROU ČOV – KALOVÉ HOSPODÁŘSTVÍ</v>
      </c>
      <c r="F50" s="325"/>
      <c r="G50" s="325"/>
      <c r="H50" s="325"/>
      <c r="L50" s="33"/>
    </row>
    <row r="51" spans="2:47" ht="12" customHeight="1">
      <c r="B51" s="21"/>
      <c r="C51" s="28" t="s">
        <v>114</v>
      </c>
      <c r="L51" s="21"/>
    </row>
    <row r="52" spans="2:47" s="1" customFormat="1" ht="16.5" customHeight="1">
      <c r="B52" s="33"/>
      <c r="E52" s="324" t="s">
        <v>270</v>
      </c>
      <c r="F52" s="326"/>
      <c r="G52" s="326"/>
      <c r="H52" s="326"/>
      <c r="L52" s="33"/>
    </row>
    <row r="53" spans="2:47" s="1" customFormat="1" ht="12" customHeight="1">
      <c r="B53" s="33"/>
      <c r="C53" s="28" t="s">
        <v>271</v>
      </c>
      <c r="L53" s="33"/>
    </row>
    <row r="54" spans="2:47" s="1" customFormat="1" ht="16.5" customHeight="1">
      <c r="B54" s="33"/>
      <c r="E54" s="282" t="str">
        <f>E11</f>
        <v>SO 02-2 - Přístřešek pro kontejner</v>
      </c>
      <c r="F54" s="326"/>
      <c r="G54" s="326"/>
      <c r="H54" s="326"/>
      <c r="L54" s="33"/>
    </row>
    <row r="55" spans="2:47" s="1" customFormat="1" ht="6.95" customHeight="1">
      <c r="B55" s="33"/>
      <c r="L55" s="33"/>
    </row>
    <row r="56" spans="2:47" s="1" customFormat="1" ht="12" customHeight="1">
      <c r="B56" s="33"/>
      <c r="C56" s="28" t="s">
        <v>21</v>
      </c>
      <c r="F56" s="26" t="str">
        <f>F14</f>
        <v>Benátky nad Jizerou</v>
      </c>
      <c r="I56" s="28" t="s">
        <v>23</v>
      </c>
      <c r="J56" s="50" t="str">
        <f>IF(J14="","",J14)</f>
        <v>4. 12. 2025</v>
      </c>
      <c r="L56" s="33"/>
    </row>
    <row r="57" spans="2:47" s="1" customFormat="1" ht="6.95" customHeight="1">
      <c r="B57" s="33"/>
      <c r="L57" s="33"/>
    </row>
    <row r="58" spans="2:47" s="1" customFormat="1" ht="40.15" customHeight="1">
      <c r="B58" s="33"/>
      <c r="C58" s="28" t="s">
        <v>25</v>
      </c>
      <c r="F58" s="26" t="str">
        <f>E17</f>
        <v>VaK Mladá Boleslav,a.s.,Čechova 1151,293 01</v>
      </c>
      <c r="I58" s="28" t="s">
        <v>33</v>
      </c>
      <c r="J58" s="31" t="str">
        <f>E23</f>
        <v>Ing.Jan Šinták-I.P.R.E,Kolová 2 362 14 Kolová</v>
      </c>
      <c r="L58" s="33"/>
    </row>
    <row r="59" spans="2:47" s="1" customFormat="1" ht="25.7" customHeight="1">
      <c r="B59" s="33"/>
      <c r="C59" s="28" t="s">
        <v>31</v>
      </c>
      <c r="F59" s="26" t="str">
        <f>IF(E20="","",E20)</f>
        <v>Vyplň údaj</v>
      </c>
      <c r="I59" s="28" t="s">
        <v>38</v>
      </c>
      <c r="J59" s="31" t="str">
        <f>E26</f>
        <v>Ing.Jana Handšuhová Smutná</v>
      </c>
      <c r="L59" s="33"/>
    </row>
    <row r="60" spans="2:47" s="1" customFormat="1" ht="10.35" customHeight="1">
      <c r="B60" s="33"/>
      <c r="L60" s="33"/>
    </row>
    <row r="61" spans="2:47" s="1" customFormat="1" ht="29.25" customHeight="1">
      <c r="B61" s="33"/>
      <c r="C61" s="101" t="s">
        <v>117</v>
      </c>
      <c r="D61" s="95"/>
      <c r="E61" s="95"/>
      <c r="F61" s="95"/>
      <c r="G61" s="95"/>
      <c r="H61" s="95"/>
      <c r="I61" s="95"/>
      <c r="J61" s="102" t="s">
        <v>118</v>
      </c>
      <c r="K61" s="95"/>
      <c r="L61" s="33"/>
    </row>
    <row r="62" spans="2:47" s="1" customFormat="1" ht="10.35" customHeight="1">
      <c r="B62" s="33"/>
      <c r="L62" s="33"/>
    </row>
    <row r="63" spans="2:47" s="1" customFormat="1" ht="22.9" customHeight="1">
      <c r="B63" s="33"/>
      <c r="C63" s="103" t="s">
        <v>76</v>
      </c>
      <c r="J63" s="64">
        <f>J92</f>
        <v>0</v>
      </c>
      <c r="L63" s="33"/>
      <c r="AU63" s="18" t="s">
        <v>119</v>
      </c>
    </row>
    <row r="64" spans="2:47" s="8" customFormat="1" ht="24.95" customHeight="1">
      <c r="B64" s="104"/>
      <c r="D64" s="105" t="s">
        <v>120</v>
      </c>
      <c r="E64" s="106"/>
      <c r="F64" s="106"/>
      <c r="G64" s="106"/>
      <c r="H64" s="106"/>
      <c r="I64" s="106"/>
      <c r="J64" s="107">
        <f>J93</f>
        <v>0</v>
      </c>
      <c r="L64" s="104"/>
    </row>
    <row r="65" spans="2:12" s="9" customFormat="1" ht="19.899999999999999" customHeight="1">
      <c r="B65" s="108"/>
      <c r="D65" s="109" t="s">
        <v>121</v>
      </c>
      <c r="E65" s="110"/>
      <c r="F65" s="110"/>
      <c r="G65" s="110"/>
      <c r="H65" s="110"/>
      <c r="I65" s="110"/>
      <c r="J65" s="111">
        <f>J94</f>
        <v>0</v>
      </c>
      <c r="L65" s="108"/>
    </row>
    <row r="66" spans="2:12" s="9" customFormat="1" ht="19.899999999999999" customHeight="1">
      <c r="B66" s="108"/>
      <c r="D66" s="109" t="s">
        <v>273</v>
      </c>
      <c r="E66" s="110"/>
      <c r="F66" s="110"/>
      <c r="G66" s="110"/>
      <c r="H66" s="110"/>
      <c r="I66" s="110"/>
      <c r="J66" s="111">
        <f>J137</f>
        <v>0</v>
      </c>
      <c r="L66" s="108"/>
    </row>
    <row r="67" spans="2:12" s="9" customFormat="1" ht="19.899999999999999" customHeight="1">
      <c r="B67" s="108"/>
      <c r="D67" s="109" t="s">
        <v>123</v>
      </c>
      <c r="E67" s="110"/>
      <c r="F67" s="110"/>
      <c r="G67" s="110"/>
      <c r="H67" s="110"/>
      <c r="I67" s="110"/>
      <c r="J67" s="111">
        <f>J184</f>
        <v>0</v>
      </c>
      <c r="L67" s="108"/>
    </row>
    <row r="68" spans="2:12" s="9" customFormat="1" ht="19.899999999999999" customHeight="1">
      <c r="B68" s="108"/>
      <c r="D68" s="109" t="s">
        <v>278</v>
      </c>
      <c r="E68" s="110"/>
      <c r="F68" s="110"/>
      <c r="G68" s="110"/>
      <c r="H68" s="110"/>
      <c r="I68" s="110"/>
      <c r="J68" s="111">
        <f>J203</f>
        <v>0</v>
      </c>
      <c r="L68" s="108"/>
    </row>
    <row r="69" spans="2:12" s="8" customFormat="1" ht="24.95" customHeight="1">
      <c r="B69" s="104"/>
      <c r="D69" s="105" t="s">
        <v>125</v>
      </c>
      <c r="E69" s="106"/>
      <c r="F69" s="106"/>
      <c r="G69" s="106"/>
      <c r="H69" s="106"/>
      <c r="I69" s="106"/>
      <c r="J69" s="107">
        <f>J207</f>
        <v>0</v>
      </c>
      <c r="L69" s="104"/>
    </row>
    <row r="70" spans="2:12" s="9" customFormat="1" ht="19.899999999999999" customHeight="1">
      <c r="B70" s="108"/>
      <c r="D70" s="109" t="s">
        <v>126</v>
      </c>
      <c r="E70" s="110"/>
      <c r="F70" s="110"/>
      <c r="G70" s="110"/>
      <c r="H70" s="110"/>
      <c r="I70" s="110"/>
      <c r="J70" s="111">
        <f>J208</f>
        <v>0</v>
      </c>
      <c r="L70" s="108"/>
    </row>
    <row r="71" spans="2:12" s="1" customFormat="1" ht="21.75" customHeight="1">
      <c r="B71" s="33"/>
      <c r="L71" s="33"/>
    </row>
    <row r="72" spans="2:12" s="1" customFormat="1" ht="6.95" customHeight="1"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33"/>
    </row>
    <row r="76" spans="2:12" s="1" customFormat="1" ht="6.95" customHeight="1">
      <c r="B76" s="44"/>
      <c r="C76" s="45"/>
      <c r="D76" s="45"/>
      <c r="E76" s="45"/>
      <c r="F76" s="45"/>
      <c r="G76" s="45"/>
      <c r="H76" s="45"/>
      <c r="I76" s="45"/>
      <c r="J76" s="45"/>
      <c r="K76" s="45"/>
      <c r="L76" s="33"/>
    </row>
    <row r="77" spans="2:12" s="1" customFormat="1" ht="24.95" customHeight="1">
      <c r="B77" s="33"/>
      <c r="C77" s="22" t="s">
        <v>128</v>
      </c>
      <c r="L77" s="33"/>
    </row>
    <row r="78" spans="2:12" s="1" customFormat="1" ht="6.95" customHeight="1">
      <c r="B78" s="33"/>
      <c r="L78" s="33"/>
    </row>
    <row r="79" spans="2:12" s="1" customFormat="1" ht="12" customHeight="1">
      <c r="B79" s="33"/>
      <c r="C79" s="28" t="s">
        <v>17</v>
      </c>
      <c r="L79" s="33"/>
    </row>
    <row r="80" spans="2:12" s="1" customFormat="1" ht="16.5" customHeight="1">
      <c r="B80" s="33"/>
      <c r="E80" s="324" t="str">
        <f>E7</f>
        <v>BENÁTKY NAD JIZEROU ČOV – KALOVÉ HOSPODÁŘSTVÍ</v>
      </c>
      <c r="F80" s="325"/>
      <c r="G80" s="325"/>
      <c r="H80" s="325"/>
      <c r="L80" s="33"/>
    </row>
    <row r="81" spans="2:65" ht="12" customHeight="1">
      <c r="B81" s="21"/>
      <c r="C81" s="28" t="s">
        <v>114</v>
      </c>
      <c r="L81" s="21"/>
    </row>
    <row r="82" spans="2:65" s="1" customFormat="1" ht="16.5" customHeight="1">
      <c r="B82" s="33"/>
      <c r="E82" s="324" t="s">
        <v>270</v>
      </c>
      <c r="F82" s="326"/>
      <c r="G82" s="326"/>
      <c r="H82" s="326"/>
      <c r="L82" s="33"/>
    </row>
    <row r="83" spans="2:65" s="1" customFormat="1" ht="12" customHeight="1">
      <c r="B83" s="33"/>
      <c r="C83" s="28" t="s">
        <v>271</v>
      </c>
      <c r="L83" s="33"/>
    </row>
    <row r="84" spans="2:65" s="1" customFormat="1" ht="16.5" customHeight="1">
      <c r="B84" s="33"/>
      <c r="E84" s="282" t="str">
        <f>E11</f>
        <v>SO 02-2 - Přístřešek pro kontejner</v>
      </c>
      <c r="F84" s="326"/>
      <c r="G84" s="326"/>
      <c r="H84" s="326"/>
      <c r="L84" s="33"/>
    </row>
    <row r="85" spans="2:65" s="1" customFormat="1" ht="6.95" customHeight="1">
      <c r="B85" s="33"/>
      <c r="L85" s="33"/>
    </row>
    <row r="86" spans="2:65" s="1" customFormat="1" ht="12" customHeight="1">
      <c r="B86" s="33"/>
      <c r="C86" s="28" t="s">
        <v>21</v>
      </c>
      <c r="F86" s="26" t="str">
        <f>F14</f>
        <v>Benátky nad Jizerou</v>
      </c>
      <c r="I86" s="28" t="s">
        <v>23</v>
      </c>
      <c r="J86" s="50" t="str">
        <f>IF(J14="","",J14)</f>
        <v>4. 12. 2025</v>
      </c>
      <c r="L86" s="33"/>
    </row>
    <row r="87" spans="2:65" s="1" customFormat="1" ht="6.95" customHeight="1">
      <c r="B87" s="33"/>
      <c r="L87" s="33"/>
    </row>
    <row r="88" spans="2:65" s="1" customFormat="1" ht="40.15" customHeight="1">
      <c r="B88" s="33"/>
      <c r="C88" s="28" t="s">
        <v>25</v>
      </c>
      <c r="F88" s="26" t="str">
        <f>E17</f>
        <v>VaK Mladá Boleslav,a.s.,Čechova 1151,293 01</v>
      </c>
      <c r="I88" s="28" t="s">
        <v>33</v>
      </c>
      <c r="J88" s="31" t="str">
        <f>E23</f>
        <v>Ing.Jan Šinták-I.P.R.E,Kolová 2 362 14 Kolová</v>
      </c>
      <c r="L88" s="33"/>
    </row>
    <row r="89" spans="2:65" s="1" customFormat="1" ht="25.7" customHeight="1">
      <c r="B89" s="33"/>
      <c r="C89" s="28" t="s">
        <v>31</v>
      </c>
      <c r="F89" s="26" t="str">
        <f>IF(E20="","",E20)</f>
        <v>Vyplň údaj</v>
      </c>
      <c r="I89" s="28" t="s">
        <v>38</v>
      </c>
      <c r="J89" s="31" t="str">
        <f>E26</f>
        <v>Ing.Jana Handšuhová Smutná</v>
      </c>
      <c r="L89" s="33"/>
    </row>
    <row r="90" spans="2:65" s="1" customFormat="1" ht="10.35" customHeight="1">
      <c r="B90" s="33"/>
      <c r="L90" s="33"/>
    </row>
    <row r="91" spans="2:65" s="10" customFormat="1" ht="29.25" customHeight="1">
      <c r="B91" s="112"/>
      <c r="C91" s="113" t="s">
        <v>129</v>
      </c>
      <c r="D91" s="114" t="s">
        <v>63</v>
      </c>
      <c r="E91" s="114" t="s">
        <v>59</v>
      </c>
      <c r="F91" s="114" t="s">
        <v>60</v>
      </c>
      <c r="G91" s="114" t="s">
        <v>130</v>
      </c>
      <c r="H91" s="114" t="s">
        <v>131</v>
      </c>
      <c r="I91" s="114" t="s">
        <v>132</v>
      </c>
      <c r="J91" s="114" t="s">
        <v>118</v>
      </c>
      <c r="K91" s="115" t="s">
        <v>133</v>
      </c>
      <c r="L91" s="112"/>
      <c r="M91" s="57" t="s">
        <v>3</v>
      </c>
      <c r="N91" s="58" t="s">
        <v>48</v>
      </c>
      <c r="O91" s="58" t="s">
        <v>134</v>
      </c>
      <c r="P91" s="58" t="s">
        <v>135</v>
      </c>
      <c r="Q91" s="58" t="s">
        <v>136</v>
      </c>
      <c r="R91" s="58" t="s">
        <v>137</v>
      </c>
      <c r="S91" s="58" t="s">
        <v>138</v>
      </c>
      <c r="T91" s="59" t="s">
        <v>139</v>
      </c>
    </row>
    <row r="92" spans="2:65" s="1" customFormat="1" ht="22.9" customHeight="1">
      <c r="B92" s="33"/>
      <c r="C92" s="62" t="s">
        <v>140</v>
      </c>
      <c r="J92" s="116">
        <f>BK92</f>
        <v>0</v>
      </c>
      <c r="L92" s="33"/>
      <c r="M92" s="60"/>
      <c r="N92" s="51"/>
      <c r="O92" s="51"/>
      <c r="P92" s="117">
        <f>P93+P207</f>
        <v>0</v>
      </c>
      <c r="Q92" s="51"/>
      <c r="R92" s="117">
        <f>R93+R207</f>
        <v>41.164719179999999</v>
      </c>
      <c r="S92" s="51"/>
      <c r="T92" s="118">
        <f>T93+T207</f>
        <v>0</v>
      </c>
      <c r="AT92" s="18" t="s">
        <v>77</v>
      </c>
      <c r="AU92" s="18" t="s">
        <v>119</v>
      </c>
      <c r="BK92" s="119">
        <f>BK93+BK207</f>
        <v>0</v>
      </c>
    </row>
    <row r="93" spans="2:65" s="11" customFormat="1" ht="25.9" customHeight="1">
      <c r="B93" s="120"/>
      <c r="D93" s="121" t="s">
        <v>77</v>
      </c>
      <c r="E93" s="122" t="s">
        <v>141</v>
      </c>
      <c r="F93" s="122" t="s">
        <v>142</v>
      </c>
      <c r="I93" s="123"/>
      <c r="J93" s="124">
        <f>BK93</f>
        <v>0</v>
      </c>
      <c r="L93" s="120"/>
      <c r="M93" s="125"/>
      <c r="P93" s="126">
        <f>P94+P137+P184+P203</f>
        <v>0</v>
      </c>
      <c r="R93" s="126">
        <f>R94+R137+R184+R203</f>
        <v>39.820938779999999</v>
      </c>
      <c r="T93" s="127">
        <f>T94+T137+T184+T203</f>
        <v>0</v>
      </c>
      <c r="AR93" s="121" t="s">
        <v>86</v>
      </c>
      <c r="AT93" s="128" t="s">
        <v>77</v>
      </c>
      <c r="AU93" s="128" t="s">
        <v>78</v>
      </c>
      <c r="AY93" s="121" t="s">
        <v>143</v>
      </c>
      <c r="BK93" s="129">
        <f>BK94+BK137+BK184+BK203</f>
        <v>0</v>
      </c>
    </row>
    <row r="94" spans="2:65" s="11" customFormat="1" ht="22.9" customHeight="1">
      <c r="B94" s="120"/>
      <c r="D94" s="121" t="s">
        <v>77</v>
      </c>
      <c r="E94" s="130" t="s">
        <v>86</v>
      </c>
      <c r="F94" s="130" t="s">
        <v>144</v>
      </c>
      <c r="I94" s="123"/>
      <c r="J94" s="131">
        <f>BK94</f>
        <v>0</v>
      </c>
      <c r="L94" s="120"/>
      <c r="M94" s="125"/>
      <c r="P94" s="126">
        <f>SUM(P95:P136)</f>
        <v>0</v>
      </c>
      <c r="R94" s="126">
        <f>SUM(R95:R136)</f>
        <v>0</v>
      </c>
      <c r="T94" s="127">
        <f>SUM(T95:T136)</f>
        <v>0</v>
      </c>
      <c r="AR94" s="121" t="s">
        <v>86</v>
      </c>
      <c r="AT94" s="128" t="s">
        <v>77</v>
      </c>
      <c r="AU94" s="128" t="s">
        <v>86</v>
      </c>
      <c r="AY94" s="121" t="s">
        <v>143</v>
      </c>
      <c r="BK94" s="129">
        <f>SUM(BK95:BK136)</f>
        <v>0</v>
      </c>
    </row>
    <row r="95" spans="2:65" s="1" customFormat="1" ht="16.5" customHeight="1">
      <c r="B95" s="132"/>
      <c r="C95" s="133" t="s">
        <v>86</v>
      </c>
      <c r="D95" s="133" t="s">
        <v>145</v>
      </c>
      <c r="E95" s="134" t="s">
        <v>671</v>
      </c>
      <c r="F95" s="135" t="s">
        <v>672</v>
      </c>
      <c r="G95" s="136" t="s">
        <v>168</v>
      </c>
      <c r="H95" s="137">
        <v>9.69</v>
      </c>
      <c r="I95" s="138"/>
      <c r="J95" s="139">
        <f>ROUND(I95*H95,2)</f>
        <v>0</v>
      </c>
      <c r="K95" s="135" t="s">
        <v>149</v>
      </c>
      <c r="L95" s="33"/>
      <c r="M95" s="140" t="s">
        <v>3</v>
      </c>
      <c r="N95" s="141" t="s">
        <v>49</v>
      </c>
      <c r="P95" s="142">
        <f>O95*H95</f>
        <v>0</v>
      </c>
      <c r="Q95" s="142">
        <v>0</v>
      </c>
      <c r="R95" s="142">
        <f>Q95*H95</f>
        <v>0</v>
      </c>
      <c r="S95" s="142">
        <v>0</v>
      </c>
      <c r="T95" s="143">
        <f>S95*H95</f>
        <v>0</v>
      </c>
      <c r="AR95" s="144" t="s">
        <v>150</v>
      </c>
      <c r="AT95" s="144" t="s">
        <v>145</v>
      </c>
      <c r="AU95" s="144" t="s">
        <v>88</v>
      </c>
      <c r="AY95" s="18" t="s">
        <v>143</v>
      </c>
      <c r="BE95" s="145">
        <f>IF(N95="základní",J95,0)</f>
        <v>0</v>
      </c>
      <c r="BF95" s="145">
        <f>IF(N95="snížená",J95,0)</f>
        <v>0</v>
      </c>
      <c r="BG95" s="145">
        <f>IF(N95="zákl. přenesená",J95,0)</f>
        <v>0</v>
      </c>
      <c r="BH95" s="145">
        <f>IF(N95="sníž. přenesená",J95,0)</f>
        <v>0</v>
      </c>
      <c r="BI95" s="145">
        <f>IF(N95="nulová",J95,0)</f>
        <v>0</v>
      </c>
      <c r="BJ95" s="18" t="s">
        <v>86</v>
      </c>
      <c r="BK95" s="145">
        <f>ROUND(I95*H95,2)</f>
        <v>0</v>
      </c>
      <c r="BL95" s="18" t="s">
        <v>150</v>
      </c>
      <c r="BM95" s="144" t="s">
        <v>673</v>
      </c>
    </row>
    <row r="96" spans="2:65" s="1" customFormat="1" ht="19.5">
      <c r="B96" s="33"/>
      <c r="D96" s="146" t="s">
        <v>152</v>
      </c>
      <c r="F96" s="147" t="s">
        <v>674</v>
      </c>
      <c r="I96" s="148"/>
      <c r="L96" s="33"/>
      <c r="M96" s="149"/>
      <c r="T96" s="54"/>
      <c r="AT96" s="18" t="s">
        <v>152</v>
      </c>
      <c r="AU96" s="18" t="s">
        <v>88</v>
      </c>
    </row>
    <row r="97" spans="2:65" s="1" customFormat="1" ht="11.25">
      <c r="B97" s="33"/>
      <c r="D97" s="150" t="s">
        <v>154</v>
      </c>
      <c r="F97" s="151" t="s">
        <v>675</v>
      </c>
      <c r="I97" s="148"/>
      <c r="L97" s="33"/>
      <c r="M97" s="149"/>
      <c r="T97" s="54"/>
      <c r="AT97" s="18" t="s">
        <v>154</v>
      </c>
      <c r="AU97" s="18" t="s">
        <v>88</v>
      </c>
    </row>
    <row r="98" spans="2:65" s="13" customFormat="1" ht="11.25">
      <c r="B98" s="159"/>
      <c r="D98" s="146" t="s">
        <v>156</v>
      </c>
      <c r="E98" s="160" t="s">
        <v>3</v>
      </c>
      <c r="F98" s="161" t="s">
        <v>290</v>
      </c>
      <c r="H98" s="160" t="s">
        <v>3</v>
      </c>
      <c r="I98" s="162"/>
      <c r="L98" s="159"/>
      <c r="M98" s="163"/>
      <c r="T98" s="164"/>
      <c r="AT98" s="160" t="s">
        <v>156</v>
      </c>
      <c r="AU98" s="160" t="s">
        <v>88</v>
      </c>
      <c r="AV98" s="13" t="s">
        <v>86</v>
      </c>
      <c r="AW98" s="13" t="s">
        <v>37</v>
      </c>
      <c r="AX98" s="13" t="s">
        <v>78</v>
      </c>
      <c r="AY98" s="160" t="s">
        <v>143</v>
      </c>
    </row>
    <row r="99" spans="2:65" s="12" customFormat="1" ht="11.25">
      <c r="B99" s="152"/>
      <c r="D99" s="146" t="s">
        <v>156</v>
      </c>
      <c r="E99" s="153" t="s">
        <v>3</v>
      </c>
      <c r="F99" s="154" t="s">
        <v>676</v>
      </c>
      <c r="H99" s="155">
        <v>9.69</v>
      </c>
      <c r="I99" s="156"/>
      <c r="L99" s="152"/>
      <c r="M99" s="157"/>
      <c r="T99" s="158"/>
      <c r="AT99" s="153" t="s">
        <v>156</v>
      </c>
      <c r="AU99" s="153" t="s">
        <v>88</v>
      </c>
      <c r="AV99" s="12" t="s">
        <v>88</v>
      </c>
      <c r="AW99" s="12" t="s">
        <v>37</v>
      </c>
      <c r="AX99" s="12" t="s">
        <v>86</v>
      </c>
      <c r="AY99" s="153" t="s">
        <v>143</v>
      </c>
    </row>
    <row r="100" spans="2:65" s="1" customFormat="1" ht="21.75" customHeight="1">
      <c r="B100" s="132"/>
      <c r="C100" s="133" t="s">
        <v>88</v>
      </c>
      <c r="D100" s="133" t="s">
        <v>145</v>
      </c>
      <c r="E100" s="134" t="s">
        <v>677</v>
      </c>
      <c r="F100" s="135" t="s">
        <v>678</v>
      </c>
      <c r="G100" s="136" t="s">
        <v>168</v>
      </c>
      <c r="H100" s="137">
        <v>16.957999999999998</v>
      </c>
      <c r="I100" s="138"/>
      <c r="J100" s="139">
        <f>ROUND(I100*H100,2)</f>
        <v>0</v>
      </c>
      <c r="K100" s="135" t="s">
        <v>149</v>
      </c>
      <c r="L100" s="33"/>
      <c r="M100" s="140" t="s">
        <v>3</v>
      </c>
      <c r="N100" s="141" t="s">
        <v>49</v>
      </c>
      <c r="P100" s="142">
        <f>O100*H100</f>
        <v>0</v>
      </c>
      <c r="Q100" s="142">
        <v>0</v>
      </c>
      <c r="R100" s="142">
        <f>Q100*H100</f>
        <v>0</v>
      </c>
      <c r="S100" s="142">
        <v>0</v>
      </c>
      <c r="T100" s="143">
        <f>S100*H100</f>
        <v>0</v>
      </c>
      <c r="AR100" s="144" t="s">
        <v>150</v>
      </c>
      <c r="AT100" s="144" t="s">
        <v>145</v>
      </c>
      <c r="AU100" s="144" t="s">
        <v>88</v>
      </c>
      <c r="AY100" s="18" t="s">
        <v>143</v>
      </c>
      <c r="BE100" s="145">
        <f>IF(N100="základní",J100,0)</f>
        <v>0</v>
      </c>
      <c r="BF100" s="145">
        <f>IF(N100="snížená",J100,0)</f>
        <v>0</v>
      </c>
      <c r="BG100" s="145">
        <f>IF(N100="zákl. přenesená",J100,0)</f>
        <v>0</v>
      </c>
      <c r="BH100" s="145">
        <f>IF(N100="sníž. přenesená",J100,0)</f>
        <v>0</v>
      </c>
      <c r="BI100" s="145">
        <f>IF(N100="nulová",J100,0)</f>
        <v>0</v>
      </c>
      <c r="BJ100" s="18" t="s">
        <v>86</v>
      </c>
      <c r="BK100" s="145">
        <f>ROUND(I100*H100,2)</f>
        <v>0</v>
      </c>
      <c r="BL100" s="18" t="s">
        <v>150</v>
      </c>
      <c r="BM100" s="144" t="s">
        <v>679</v>
      </c>
    </row>
    <row r="101" spans="2:65" s="1" customFormat="1" ht="19.5">
      <c r="B101" s="33"/>
      <c r="D101" s="146" t="s">
        <v>152</v>
      </c>
      <c r="F101" s="147" t="s">
        <v>680</v>
      </c>
      <c r="I101" s="148"/>
      <c r="L101" s="33"/>
      <c r="M101" s="149"/>
      <c r="T101" s="54"/>
      <c r="AT101" s="18" t="s">
        <v>152</v>
      </c>
      <c r="AU101" s="18" t="s">
        <v>88</v>
      </c>
    </row>
    <row r="102" spans="2:65" s="1" customFormat="1" ht="11.25">
      <c r="B102" s="33"/>
      <c r="D102" s="150" t="s">
        <v>154</v>
      </c>
      <c r="F102" s="151" t="s">
        <v>681</v>
      </c>
      <c r="I102" s="148"/>
      <c r="L102" s="33"/>
      <c r="M102" s="149"/>
      <c r="T102" s="54"/>
      <c r="AT102" s="18" t="s">
        <v>154</v>
      </c>
      <c r="AU102" s="18" t="s">
        <v>88</v>
      </c>
    </row>
    <row r="103" spans="2:65" s="13" customFormat="1" ht="11.25">
      <c r="B103" s="159"/>
      <c r="D103" s="146" t="s">
        <v>156</v>
      </c>
      <c r="E103" s="160" t="s">
        <v>3</v>
      </c>
      <c r="F103" s="161" t="s">
        <v>290</v>
      </c>
      <c r="H103" s="160" t="s">
        <v>3</v>
      </c>
      <c r="I103" s="162"/>
      <c r="L103" s="159"/>
      <c r="M103" s="163"/>
      <c r="T103" s="164"/>
      <c r="AT103" s="160" t="s">
        <v>156</v>
      </c>
      <c r="AU103" s="160" t="s">
        <v>88</v>
      </c>
      <c r="AV103" s="13" t="s">
        <v>86</v>
      </c>
      <c r="AW103" s="13" t="s">
        <v>37</v>
      </c>
      <c r="AX103" s="13" t="s">
        <v>78</v>
      </c>
      <c r="AY103" s="160" t="s">
        <v>143</v>
      </c>
    </row>
    <row r="104" spans="2:65" s="12" customFormat="1" ht="11.25">
      <c r="B104" s="152"/>
      <c r="D104" s="146" t="s">
        <v>156</v>
      </c>
      <c r="E104" s="153" t="s">
        <v>3</v>
      </c>
      <c r="F104" s="154" t="s">
        <v>682</v>
      </c>
      <c r="H104" s="155">
        <v>16.957999999999998</v>
      </c>
      <c r="I104" s="156"/>
      <c r="L104" s="152"/>
      <c r="M104" s="157"/>
      <c r="T104" s="158"/>
      <c r="AT104" s="153" t="s">
        <v>156</v>
      </c>
      <c r="AU104" s="153" t="s">
        <v>88</v>
      </c>
      <c r="AV104" s="12" t="s">
        <v>88</v>
      </c>
      <c r="AW104" s="12" t="s">
        <v>37</v>
      </c>
      <c r="AX104" s="12" t="s">
        <v>86</v>
      </c>
      <c r="AY104" s="153" t="s">
        <v>143</v>
      </c>
    </row>
    <row r="105" spans="2:65" s="1" customFormat="1" ht="21.75" customHeight="1">
      <c r="B105" s="132"/>
      <c r="C105" s="133" t="s">
        <v>165</v>
      </c>
      <c r="D105" s="133" t="s">
        <v>145</v>
      </c>
      <c r="E105" s="134" t="s">
        <v>683</v>
      </c>
      <c r="F105" s="135" t="s">
        <v>684</v>
      </c>
      <c r="G105" s="136" t="s">
        <v>168</v>
      </c>
      <c r="H105" s="137">
        <v>18.207999999999998</v>
      </c>
      <c r="I105" s="138"/>
      <c r="J105" s="139">
        <f>ROUND(I105*H105,2)</f>
        <v>0</v>
      </c>
      <c r="K105" s="135" t="s">
        <v>149</v>
      </c>
      <c r="L105" s="33"/>
      <c r="M105" s="140" t="s">
        <v>3</v>
      </c>
      <c r="N105" s="141" t="s">
        <v>49</v>
      </c>
      <c r="P105" s="142">
        <f>O105*H105</f>
        <v>0</v>
      </c>
      <c r="Q105" s="142">
        <v>0</v>
      </c>
      <c r="R105" s="142">
        <f>Q105*H105</f>
        <v>0</v>
      </c>
      <c r="S105" s="142">
        <v>0</v>
      </c>
      <c r="T105" s="143">
        <f>S105*H105</f>
        <v>0</v>
      </c>
      <c r="AR105" s="144" t="s">
        <v>150</v>
      </c>
      <c r="AT105" s="144" t="s">
        <v>145</v>
      </c>
      <c r="AU105" s="144" t="s">
        <v>88</v>
      </c>
      <c r="AY105" s="18" t="s">
        <v>143</v>
      </c>
      <c r="BE105" s="145">
        <f>IF(N105="základní",J105,0)</f>
        <v>0</v>
      </c>
      <c r="BF105" s="145">
        <f>IF(N105="snížená",J105,0)</f>
        <v>0</v>
      </c>
      <c r="BG105" s="145">
        <f>IF(N105="zákl. přenesená",J105,0)</f>
        <v>0</v>
      </c>
      <c r="BH105" s="145">
        <f>IF(N105="sníž. přenesená",J105,0)</f>
        <v>0</v>
      </c>
      <c r="BI105" s="145">
        <f>IF(N105="nulová",J105,0)</f>
        <v>0</v>
      </c>
      <c r="BJ105" s="18" t="s">
        <v>86</v>
      </c>
      <c r="BK105" s="145">
        <f>ROUND(I105*H105,2)</f>
        <v>0</v>
      </c>
      <c r="BL105" s="18" t="s">
        <v>150</v>
      </c>
      <c r="BM105" s="144" t="s">
        <v>685</v>
      </c>
    </row>
    <row r="106" spans="2:65" s="1" customFormat="1" ht="19.5">
      <c r="B106" s="33"/>
      <c r="D106" s="146" t="s">
        <v>152</v>
      </c>
      <c r="F106" s="147" t="s">
        <v>686</v>
      </c>
      <c r="I106" s="148"/>
      <c r="L106" s="33"/>
      <c r="M106" s="149"/>
      <c r="T106" s="54"/>
      <c r="AT106" s="18" t="s">
        <v>152</v>
      </c>
      <c r="AU106" s="18" t="s">
        <v>88</v>
      </c>
    </row>
    <row r="107" spans="2:65" s="1" customFormat="1" ht="11.25">
      <c r="B107" s="33"/>
      <c r="D107" s="150" t="s">
        <v>154</v>
      </c>
      <c r="F107" s="151" t="s">
        <v>687</v>
      </c>
      <c r="I107" s="148"/>
      <c r="L107" s="33"/>
      <c r="M107" s="149"/>
      <c r="T107" s="54"/>
      <c r="AT107" s="18" t="s">
        <v>154</v>
      </c>
      <c r="AU107" s="18" t="s">
        <v>88</v>
      </c>
    </row>
    <row r="108" spans="2:65" s="12" customFormat="1" ht="11.25">
      <c r="B108" s="152"/>
      <c r="D108" s="146" t="s">
        <v>156</v>
      </c>
      <c r="E108" s="153" t="s">
        <v>3</v>
      </c>
      <c r="F108" s="154" t="s">
        <v>688</v>
      </c>
      <c r="H108" s="155">
        <v>18.207999999999998</v>
      </c>
      <c r="I108" s="156"/>
      <c r="L108" s="152"/>
      <c r="M108" s="157"/>
      <c r="T108" s="158"/>
      <c r="AT108" s="153" t="s">
        <v>156</v>
      </c>
      <c r="AU108" s="153" t="s">
        <v>88</v>
      </c>
      <c r="AV108" s="12" t="s">
        <v>88</v>
      </c>
      <c r="AW108" s="12" t="s">
        <v>37</v>
      </c>
      <c r="AX108" s="12" t="s">
        <v>86</v>
      </c>
      <c r="AY108" s="153" t="s">
        <v>143</v>
      </c>
    </row>
    <row r="109" spans="2:65" s="1" customFormat="1" ht="21.75" customHeight="1">
      <c r="B109" s="132"/>
      <c r="C109" s="133" t="s">
        <v>150</v>
      </c>
      <c r="D109" s="133" t="s">
        <v>145</v>
      </c>
      <c r="E109" s="134" t="s">
        <v>689</v>
      </c>
      <c r="F109" s="135" t="s">
        <v>690</v>
      </c>
      <c r="G109" s="136" t="s">
        <v>168</v>
      </c>
      <c r="H109" s="137">
        <v>17.544</v>
      </c>
      <c r="I109" s="138"/>
      <c r="J109" s="139">
        <f>ROUND(I109*H109,2)</f>
        <v>0</v>
      </c>
      <c r="K109" s="135" t="s">
        <v>149</v>
      </c>
      <c r="L109" s="33"/>
      <c r="M109" s="140" t="s">
        <v>3</v>
      </c>
      <c r="N109" s="141" t="s">
        <v>49</v>
      </c>
      <c r="P109" s="142">
        <f>O109*H109</f>
        <v>0</v>
      </c>
      <c r="Q109" s="142">
        <v>0</v>
      </c>
      <c r="R109" s="142">
        <f>Q109*H109</f>
        <v>0</v>
      </c>
      <c r="S109" s="142">
        <v>0</v>
      </c>
      <c r="T109" s="143">
        <f>S109*H109</f>
        <v>0</v>
      </c>
      <c r="AR109" s="144" t="s">
        <v>150</v>
      </c>
      <c r="AT109" s="144" t="s">
        <v>145</v>
      </c>
      <c r="AU109" s="144" t="s">
        <v>88</v>
      </c>
      <c r="AY109" s="18" t="s">
        <v>143</v>
      </c>
      <c r="BE109" s="145">
        <f>IF(N109="základní",J109,0)</f>
        <v>0</v>
      </c>
      <c r="BF109" s="145">
        <f>IF(N109="snížená",J109,0)</f>
        <v>0</v>
      </c>
      <c r="BG109" s="145">
        <f>IF(N109="zákl. přenesená",J109,0)</f>
        <v>0</v>
      </c>
      <c r="BH109" s="145">
        <f>IF(N109="sníž. přenesená",J109,0)</f>
        <v>0</v>
      </c>
      <c r="BI109" s="145">
        <f>IF(N109="nulová",J109,0)</f>
        <v>0</v>
      </c>
      <c r="BJ109" s="18" t="s">
        <v>86</v>
      </c>
      <c r="BK109" s="145">
        <f>ROUND(I109*H109,2)</f>
        <v>0</v>
      </c>
      <c r="BL109" s="18" t="s">
        <v>150</v>
      </c>
      <c r="BM109" s="144" t="s">
        <v>691</v>
      </c>
    </row>
    <row r="110" spans="2:65" s="1" customFormat="1" ht="19.5">
      <c r="B110" s="33"/>
      <c r="D110" s="146" t="s">
        <v>152</v>
      </c>
      <c r="F110" s="147" t="s">
        <v>692</v>
      </c>
      <c r="I110" s="148"/>
      <c r="L110" s="33"/>
      <c r="M110" s="149"/>
      <c r="T110" s="54"/>
      <c r="AT110" s="18" t="s">
        <v>152</v>
      </c>
      <c r="AU110" s="18" t="s">
        <v>88</v>
      </c>
    </row>
    <row r="111" spans="2:65" s="1" customFormat="1" ht="11.25">
      <c r="B111" s="33"/>
      <c r="D111" s="150" t="s">
        <v>154</v>
      </c>
      <c r="F111" s="151" t="s">
        <v>693</v>
      </c>
      <c r="I111" s="148"/>
      <c r="L111" s="33"/>
      <c r="M111" s="149"/>
      <c r="T111" s="54"/>
      <c r="AT111" s="18" t="s">
        <v>154</v>
      </c>
      <c r="AU111" s="18" t="s">
        <v>88</v>
      </c>
    </row>
    <row r="112" spans="2:65" s="13" customFormat="1" ht="11.25">
      <c r="B112" s="159"/>
      <c r="D112" s="146" t="s">
        <v>156</v>
      </c>
      <c r="E112" s="160" t="s">
        <v>3</v>
      </c>
      <c r="F112" s="161" t="s">
        <v>694</v>
      </c>
      <c r="H112" s="160" t="s">
        <v>3</v>
      </c>
      <c r="I112" s="162"/>
      <c r="L112" s="159"/>
      <c r="M112" s="163"/>
      <c r="T112" s="164"/>
      <c r="AT112" s="160" t="s">
        <v>156</v>
      </c>
      <c r="AU112" s="160" t="s">
        <v>88</v>
      </c>
      <c r="AV112" s="13" t="s">
        <v>86</v>
      </c>
      <c r="AW112" s="13" t="s">
        <v>37</v>
      </c>
      <c r="AX112" s="13" t="s">
        <v>78</v>
      </c>
      <c r="AY112" s="160" t="s">
        <v>143</v>
      </c>
    </row>
    <row r="113" spans="2:65" s="12" customFormat="1" ht="11.25">
      <c r="B113" s="152"/>
      <c r="D113" s="146" t="s">
        <v>156</v>
      </c>
      <c r="E113" s="153" t="s">
        <v>3</v>
      </c>
      <c r="F113" s="154" t="s">
        <v>695</v>
      </c>
      <c r="H113" s="155">
        <v>17.544</v>
      </c>
      <c r="I113" s="156"/>
      <c r="L113" s="152"/>
      <c r="M113" s="157"/>
      <c r="T113" s="158"/>
      <c r="AT113" s="153" t="s">
        <v>156</v>
      </c>
      <c r="AU113" s="153" t="s">
        <v>88</v>
      </c>
      <c r="AV113" s="12" t="s">
        <v>88</v>
      </c>
      <c r="AW113" s="12" t="s">
        <v>37</v>
      </c>
      <c r="AX113" s="12" t="s">
        <v>86</v>
      </c>
      <c r="AY113" s="153" t="s">
        <v>143</v>
      </c>
    </row>
    <row r="114" spans="2:65" s="1" customFormat="1" ht="16.5" customHeight="1">
      <c r="B114" s="132"/>
      <c r="C114" s="133" t="s">
        <v>185</v>
      </c>
      <c r="D114" s="133" t="s">
        <v>145</v>
      </c>
      <c r="E114" s="134" t="s">
        <v>696</v>
      </c>
      <c r="F114" s="135" t="s">
        <v>697</v>
      </c>
      <c r="G114" s="136" t="s">
        <v>168</v>
      </c>
      <c r="H114" s="137">
        <v>9.1039999999999992</v>
      </c>
      <c r="I114" s="138"/>
      <c r="J114" s="139">
        <f>ROUND(I114*H114,2)</f>
        <v>0</v>
      </c>
      <c r="K114" s="135" t="s">
        <v>149</v>
      </c>
      <c r="L114" s="33"/>
      <c r="M114" s="140" t="s">
        <v>3</v>
      </c>
      <c r="N114" s="141" t="s">
        <v>49</v>
      </c>
      <c r="P114" s="142">
        <f>O114*H114</f>
        <v>0</v>
      </c>
      <c r="Q114" s="142">
        <v>0</v>
      </c>
      <c r="R114" s="142">
        <f>Q114*H114</f>
        <v>0</v>
      </c>
      <c r="S114" s="142">
        <v>0</v>
      </c>
      <c r="T114" s="143">
        <f>S114*H114</f>
        <v>0</v>
      </c>
      <c r="AR114" s="144" t="s">
        <v>150</v>
      </c>
      <c r="AT114" s="144" t="s">
        <v>145</v>
      </c>
      <c r="AU114" s="144" t="s">
        <v>88</v>
      </c>
      <c r="AY114" s="18" t="s">
        <v>143</v>
      </c>
      <c r="BE114" s="145">
        <f>IF(N114="základní",J114,0)</f>
        <v>0</v>
      </c>
      <c r="BF114" s="145">
        <f>IF(N114="snížená",J114,0)</f>
        <v>0</v>
      </c>
      <c r="BG114" s="145">
        <f>IF(N114="zákl. přenesená",J114,0)</f>
        <v>0</v>
      </c>
      <c r="BH114" s="145">
        <f>IF(N114="sníž. přenesená",J114,0)</f>
        <v>0</v>
      </c>
      <c r="BI114" s="145">
        <f>IF(N114="nulová",J114,0)</f>
        <v>0</v>
      </c>
      <c r="BJ114" s="18" t="s">
        <v>86</v>
      </c>
      <c r="BK114" s="145">
        <f>ROUND(I114*H114,2)</f>
        <v>0</v>
      </c>
      <c r="BL114" s="18" t="s">
        <v>150</v>
      </c>
      <c r="BM114" s="144" t="s">
        <v>698</v>
      </c>
    </row>
    <row r="115" spans="2:65" s="1" customFormat="1" ht="19.5">
      <c r="B115" s="33"/>
      <c r="D115" s="146" t="s">
        <v>152</v>
      </c>
      <c r="F115" s="147" t="s">
        <v>699</v>
      </c>
      <c r="I115" s="148"/>
      <c r="L115" s="33"/>
      <c r="M115" s="149"/>
      <c r="T115" s="54"/>
      <c r="AT115" s="18" t="s">
        <v>152</v>
      </c>
      <c r="AU115" s="18" t="s">
        <v>88</v>
      </c>
    </row>
    <row r="116" spans="2:65" s="1" customFormat="1" ht="11.25">
      <c r="B116" s="33"/>
      <c r="D116" s="150" t="s">
        <v>154</v>
      </c>
      <c r="F116" s="151" t="s">
        <v>700</v>
      </c>
      <c r="I116" s="148"/>
      <c r="L116" s="33"/>
      <c r="M116" s="149"/>
      <c r="T116" s="54"/>
      <c r="AT116" s="18" t="s">
        <v>154</v>
      </c>
      <c r="AU116" s="18" t="s">
        <v>88</v>
      </c>
    </row>
    <row r="117" spans="2:65" s="12" customFormat="1" ht="11.25">
      <c r="B117" s="152"/>
      <c r="D117" s="146" t="s">
        <v>156</v>
      </c>
      <c r="E117" s="153" t="s">
        <v>3</v>
      </c>
      <c r="F117" s="154" t="s">
        <v>701</v>
      </c>
      <c r="H117" s="155">
        <v>9.1039999999999992</v>
      </c>
      <c r="I117" s="156"/>
      <c r="L117" s="152"/>
      <c r="M117" s="157"/>
      <c r="T117" s="158"/>
      <c r="AT117" s="153" t="s">
        <v>156</v>
      </c>
      <c r="AU117" s="153" t="s">
        <v>88</v>
      </c>
      <c r="AV117" s="12" t="s">
        <v>88</v>
      </c>
      <c r="AW117" s="12" t="s">
        <v>37</v>
      </c>
      <c r="AX117" s="12" t="s">
        <v>86</v>
      </c>
      <c r="AY117" s="153" t="s">
        <v>143</v>
      </c>
    </row>
    <row r="118" spans="2:65" s="1" customFormat="1" ht="16.5" customHeight="1">
      <c r="B118" s="132"/>
      <c r="C118" s="133" t="s">
        <v>191</v>
      </c>
      <c r="D118" s="133" t="s">
        <v>145</v>
      </c>
      <c r="E118" s="134" t="s">
        <v>702</v>
      </c>
      <c r="F118" s="135" t="s">
        <v>703</v>
      </c>
      <c r="G118" s="136" t="s">
        <v>231</v>
      </c>
      <c r="H118" s="137">
        <v>35.088000000000001</v>
      </c>
      <c r="I118" s="138"/>
      <c r="J118" s="139">
        <f>ROUND(I118*H118,2)</f>
        <v>0</v>
      </c>
      <c r="K118" s="135" t="s">
        <v>149</v>
      </c>
      <c r="L118" s="33"/>
      <c r="M118" s="140" t="s">
        <v>3</v>
      </c>
      <c r="N118" s="141" t="s">
        <v>49</v>
      </c>
      <c r="P118" s="142">
        <f>O118*H118</f>
        <v>0</v>
      </c>
      <c r="Q118" s="142">
        <v>0</v>
      </c>
      <c r="R118" s="142">
        <f>Q118*H118</f>
        <v>0</v>
      </c>
      <c r="S118" s="142">
        <v>0</v>
      </c>
      <c r="T118" s="143">
        <f>S118*H118</f>
        <v>0</v>
      </c>
      <c r="AR118" s="144" t="s">
        <v>150</v>
      </c>
      <c r="AT118" s="144" t="s">
        <v>145</v>
      </c>
      <c r="AU118" s="144" t="s">
        <v>88</v>
      </c>
      <c r="AY118" s="18" t="s">
        <v>143</v>
      </c>
      <c r="BE118" s="145">
        <f>IF(N118="základní",J118,0)</f>
        <v>0</v>
      </c>
      <c r="BF118" s="145">
        <f>IF(N118="snížená",J118,0)</f>
        <v>0</v>
      </c>
      <c r="BG118" s="145">
        <f>IF(N118="zákl. přenesená",J118,0)</f>
        <v>0</v>
      </c>
      <c r="BH118" s="145">
        <f>IF(N118="sníž. přenesená",J118,0)</f>
        <v>0</v>
      </c>
      <c r="BI118" s="145">
        <f>IF(N118="nulová",J118,0)</f>
        <v>0</v>
      </c>
      <c r="BJ118" s="18" t="s">
        <v>86</v>
      </c>
      <c r="BK118" s="145">
        <f>ROUND(I118*H118,2)</f>
        <v>0</v>
      </c>
      <c r="BL118" s="18" t="s">
        <v>150</v>
      </c>
      <c r="BM118" s="144" t="s">
        <v>704</v>
      </c>
    </row>
    <row r="119" spans="2:65" s="1" customFormat="1" ht="19.5">
      <c r="B119" s="33"/>
      <c r="D119" s="146" t="s">
        <v>152</v>
      </c>
      <c r="F119" s="147" t="s">
        <v>705</v>
      </c>
      <c r="I119" s="148"/>
      <c r="L119" s="33"/>
      <c r="M119" s="149"/>
      <c r="T119" s="54"/>
      <c r="AT119" s="18" t="s">
        <v>152</v>
      </c>
      <c r="AU119" s="18" t="s">
        <v>88</v>
      </c>
    </row>
    <row r="120" spans="2:65" s="1" customFormat="1" ht="11.25">
      <c r="B120" s="33"/>
      <c r="D120" s="150" t="s">
        <v>154</v>
      </c>
      <c r="F120" s="151" t="s">
        <v>706</v>
      </c>
      <c r="I120" s="148"/>
      <c r="L120" s="33"/>
      <c r="M120" s="149"/>
      <c r="T120" s="54"/>
      <c r="AT120" s="18" t="s">
        <v>154</v>
      </c>
      <c r="AU120" s="18" t="s">
        <v>88</v>
      </c>
    </row>
    <row r="121" spans="2:65" s="12" customFormat="1" ht="11.25">
      <c r="B121" s="152"/>
      <c r="D121" s="146" t="s">
        <v>156</v>
      </c>
      <c r="F121" s="154" t="s">
        <v>707</v>
      </c>
      <c r="H121" s="155">
        <v>35.088000000000001</v>
      </c>
      <c r="I121" s="156"/>
      <c r="L121" s="152"/>
      <c r="M121" s="157"/>
      <c r="T121" s="158"/>
      <c r="AT121" s="153" t="s">
        <v>156</v>
      </c>
      <c r="AU121" s="153" t="s">
        <v>88</v>
      </c>
      <c r="AV121" s="12" t="s">
        <v>88</v>
      </c>
      <c r="AW121" s="12" t="s">
        <v>4</v>
      </c>
      <c r="AX121" s="12" t="s">
        <v>86</v>
      </c>
      <c r="AY121" s="153" t="s">
        <v>143</v>
      </c>
    </row>
    <row r="122" spans="2:65" s="1" customFormat="1" ht="16.5" customHeight="1">
      <c r="B122" s="132"/>
      <c r="C122" s="133" t="s">
        <v>198</v>
      </c>
      <c r="D122" s="133" t="s">
        <v>145</v>
      </c>
      <c r="E122" s="134" t="s">
        <v>708</v>
      </c>
      <c r="F122" s="135" t="s">
        <v>709</v>
      </c>
      <c r="G122" s="136" t="s">
        <v>168</v>
      </c>
      <c r="H122" s="137">
        <v>26.648</v>
      </c>
      <c r="I122" s="138"/>
      <c r="J122" s="139">
        <f>ROUND(I122*H122,2)</f>
        <v>0</v>
      </c>
      <c r="K122" s="135" t="s">
        <v>149</v>
      </c>
      <c r="L122" s="33"/>
      <c r="M122" s="140" t="s">
        <v>3</v>
      </c>
      <c r="N122" s="141" t="s">
        <v>49</v>
      </c>
      <c r="P122" s="142">
        <f>O122*H122</f>
        <v>0</v>
      </c>
      <c r="Q122" s="142">
        <v>0</v>
      </c>
      <c r="R122" s="142">
        <f>Q122*H122</f>
        <v>0</v>
      </c>
      <c r="S122" s="142">
        <v>0</v>
      </c>
      <c r="T122" s="143">
        <f>S122*H122</f>
        <v>0</v>
      </c>
      <c r="AR122" s="144" t="s">
        <v>150</v>
      </c>
      <c r="AT122" s="144" t="s">
        <v>145</v>
      </c>
      <c r="AU122" s="144" t="s">
        <v>88</v>
      </c>
      <c r="AY122" s="18" t="s">
        <v>143</v>
      </c>
      <c r="BE122" s="145">
        <f>IF(N122="základní",J122,0)</f>
        <v>0</v>
      </c>
      <c r="BF122" s="145">
        <f>IF(N122="snížená",J122,0)</f>
        <v>0</v>
      </c>
      <c r="BG122" s="145">
        <f>IF(N122="zákl. přenesená",J122,0)</f>
        <v>0</v>
      </c>
      <c r="BH122" s="145">
        <f>IF(N122="sníž. přenesená",J122,0)</f>
        <v>0</v>
      </c>
      <c r="BI122" s="145">
        <f>IF(N122="nulová",J122,0)</f>
        <v>0</v>
      </c>
      <c r="BJ122" s="18" t="s">
        <v>86</v>
      </c>
      <c r="BK122" s="145">
        <f>ROUND(I122*H122,2)</f>
        <v>0</v>
      </c>
      <c r="BL122" s="18" t="s">
        <v>150</v>
      </c>
      <c r="BM122" s="144" t="s">
        <v>710</v>
      </c>
    </row>
    <row r="123" spans="2:65" s="1" customFormat="1" ht="11.25">
      <c r="B123" s="33"/>
      <c r="D123" s="146" t="s">
        <v>152</v>
      </c>
      <c r="F123" s="147" t="s">
        <v>711</v>
      </c>
      <c r="I123" s="148"/>
      <c r="L123" s="33"/>
      <c r="M123" s="149"/>
      <c r="T123" s="54"/>
      <c r="AT123" s="18" t="s">
        <v>152</v>
      </c>
      <c r="AU123" s="18" t="s">
        <v>88</v>
      </c>
    </row>
    <row r="124" spans="2:65" s="1" customFormat="1" ht="11.25">
      <c r="B124" s="33"/>
      <c r="D124" s="150" t="s">
        <v>154</v>
      </c>
      <c r="F124" s="151" t="s">
        <v>712</v>
      </c>
      <c r="I124" s="148"/>
      <c r="L124" s="33"/>
      <c r="M124" s="149"/>
      <c r="T124" s="54"/>
      <c r="AT124" s="18" t="s">
        <v>154</v>
      </c>
      <c r="AU124" s="18" t="s">
        <v>88</v>
      </c>
    </row>
    <row r="125" spans="2:65" s="12" customFormat="1" ht="11.25">
      <c r="B125" s="152"/>
      <c r="D125" s="146" t="s">
        <v>156</v>
      </c>
      <c r="E125" s="153" t="s">
        <v>3</v>
      </c>
      <c r="F125" s="154" t="s">
        <v>713</v>
      </c>
      <c r="H125" s="155">
        <v>26.648</v>
      </c>
      <c r="I125" s="156"/>
      <c r="L125" s="152"/>
      <c r="M125" s="157"/>
      <c r="T125" s="158"/>
      <c r="AT125" s="153" t="s">
        <v>156</v>
      </c>
      <c r="AU125" s="153" t="s">
        <v>88</v>
      </c>
      <c r="AV125" s="12" t="s">
        <v>88</v>
      </c>
      <c r="AW125" s="12" t="s">
        <v>37</v>
      </c>
      <c r="AX125" s="12" t="s">
        <v>86</v>
      </c>
      <c r="AY125" s="153" t="s">
        <v>143</v>
      </c>
    </row>
    <row r="126" spans="2:65" s="1" customFormat="1" ht="16.5" customHeight="1">
      <c r="B126" s="132"/>
      <c r="C126" s="133" t="s">
        <v>163</v>
      </c>
      <c r="D126" s="133" t="s">
        <v>145</v>
      </c>
      <c r="E126" s="134" t="s">
        <v>714</v>
      </c>
      <c r="F126" s="135" t="s">
        <v>715</v>
      </c>
      <c r="G126" s="136" t="s">
        <v>168</v>
      </c>
      <c r="H126" s="137">
        <v>9.1039999999999992</v>
      </c>
      <c r="I126" s="138"/>
      <c r="J126" s="139">
        <f>ROUND(I126*H126,2)</f>
        <v>0</v>
      </c>
      <c r="K126" s="135" t="s">
        <v>149</v>
      </c>
      <c r="L126" s="33"/>
      <c r="M126" s="140" t="s">
        <v>3</v>
      </c>
      <c r="N126" s="141" t="s">
        <v>49</v>
      </c>
      <c r="P126" s="142">
        <f>O126*H126</f>
        <v>0</v>
      </c>
      <c r="Q126" s="142">
        <v>0</v>
      </c>
      <c r="R126" s="142">
        <f>Q126*H126</f>
        <v>0</v>
      </c>
      <c r="S126" s="142">
        <v>0</v>
      </c>
      <c r="T126" s="143">
        <f>S126*H126</f>
        <v>0</v>
      </c>
      <c r="AR126" s="144" t="s">
        <v>150</v>
      </c>
      <c r="AT126" s="144" t="s">
        <v>145</v>
      </c>
      <c r="AU126" s="144" t="s">
        <v>88</v>
      </c>
      <c r="AY126" s="18" t="s">
        <v>143</v>
      </c>
      <c r="BE126" s="145">
        <f>IF(N126="základní",J126,0)</f>
        <v>0</v>
      </c>
      <c r="BF126" s="145">
        <f>IF(N126="snížená",J126,0)</f>
        <v>0</v>
      </c>
      <c r="BG126" s="145">
        <f>IF(N126="zákl. přenesená",J126,0)</f>
        <v>0</v>
      </c>
      <c r="BH126" s="145">
        <f>IF(N126="sníž. přenesená",J126,0)</f>
        <v>0</v>
      </c>
      <c r="BI126" s="145">
        <f>IF(N126="nulová",J126,0)</f>
        <v>0</v>
      </c>
      <c r="BJ126" s="18" t="s">
        <v>86</v>
      </c>
      <c r="BK126" s="145">
        <f>ROUND(I126*H126,2)</f>
        <v>0</v>
      </c>
      <c r="BL126" s="18" t="s">
        <v>150</v>
      </c>
      <c r="BM126" s="144" t="s">
        <v>716</v>
      </c>
    </row>
    <row r="127" spans="2:65" s="1" customFormat="1" ht="19.5">
      <c r="B127" s="33"/>
      <c r="D127" s="146" t="s">
        <v>152</v>
      </c>
      <c r="F127" s="147" t="s">
        <v>717</v>
      </c>
      <c r="I127" s="148"/>
      <c r="L127" s="33"/>
      <c r="M127" s="149"/>
      <c r="T127" s="54"/>
      <c r="AT127" s="18" t="s">
        <v>152</v>
      </c>
      <c r="AU127" s="18" t="s">
        <v>88</v>
      </c>
    </row>
    <row r="128" spans="2:65" s="1" customFormat="1" ht="11.25">
      <c r="B128" s="33"/>
      <c r="D128" s="150" t="s">
        <v>154</v>
      </c>
      <c r="F128" s="151" t="s">
        <v>718</v>
      </c>
      <c r="I128" s="148"/>
      <c r="L128" s="33"/>
      <c r="M128" s="149"/>
      <c r="T128" s="54"/>
      <c r="AT128" s="18" t="s">
        <v>154</v>
      </c>
      <c r="AU128" s="18" t="s">
        <v>88</v>
      </c>
    </row>
    <row r="129" spans="2:65" s="13" customFormat="1" ht="11.25">
      <c r="B129" s="159"/>
      <c r="D129" s="146" t="s">
        <v>156</v>
      </c>
      <c r="E129" s="160" t="s">
        <v>3</v>
      </c>
      <c r="F129" s="161" t="s">
        <v>290</v>
      </c>
      <c r="H129" s="160" t="s">
        <v>3</v>
      </c>
      <c r="I129" s="162"/>
      <c r="L129" s="159"/>
      <c r="M129" s="163"/>
      <c r="T129" s="164"/>
      <c r="AT129" s="160" t="s">
        <v>156</v>
      </c>
      <c r="AU129" s="160" t="s">
        <v>88</v>
      </c>
      <c r="AV129" s="13" t="s">
        <v>86</v>
      </c>
      <c r="AW129" s="13" t="s">
        <v>37</v>
      </c>
      <c r="AX129" s="13" t="s">
        <v>78</v>
      </c>
      <c r="AY129" s="160" t="s">
        <v>143</v>
      </c>
    </row>
    <row r="130" spans="2:65" s="12" customFormat="1" ht="11.25">
      <c r="B130" s="152"/>
      <c r="D130" s="146" t="s">
        <v>156</v>
      </c>
      <c r="E130" s="153" t="s">
        <v>3</v>
      </c>
      <c r="F130" s="154" t="s">
        <v>719</v>
      </c>
      <c r="H130" s="155">
        <v>16.957999999999998</v>
      </c>
      <c r="I130" s="156"/>
      <c r="L130" s="152"/>
      <c r="M130" s="157"/>
      <c r="T130" s="158"/>
      <c r="AT130" s="153" t="s">
        <v>156</v>
      </c>
      <c r="AU130" s="153" t="s">
        <v>88</v>
      </c>
      <c r="AV130" s="12" t="s">
        <v>88</v>
      </c>
      <c r="AW130" s="12" t="s">
        <v>37</v>
      </c>
      <c r="AX130" s="12" t="s">
        <v>78</v>
      </c>
      <c r="AY130" s="153" t="s">
        <v>143</v>
      </c>
    </row>
    <row r="131" spans="2:65" s="12" customFormat="1" ht="11.25">
      <c r="B131" s="152"/>
      <c r="D131" s="146" t="s">
        <v>156</v>
      </c>
      <c r="E131" s="153" t="s">
        <v>3</v>
      </c>
      <c r="F131" s="154" t="s">
        <v>720</v>
      </c>
      <c r="H131" s="155">
        <v>-7.8540000000000001</v>
      </c>
      <c r="I131" s="156"/>
      <c r="L131" s="152"/>
      <c r="M131" s="157"/>
      <c r="T131" s="158"/>
      <c r="AT131" s="153" t="s">
        <v>156</v>
      </c>
      <c r="AU131" s="153" t="s">
        <v>88</v>
      </c>
      <c r="AV131" s="12" t="s">
        <v>88</v>
      </c>
      <c r="AW131" s="12" t="s">
        <v>37</v>
      </c>
      <c r="AX131" s="12" t="s">
        <v>78</v>
      </c>
      <c r="AY131" s="153" t="s">
        <v>143</v>
      </c>
    </row>
    <row r="132" spans="2:65" s="14" customFormat="1" ht="11.25">
      <c r="B132" s="165"/>
      <c r="D132" s="146" t="s">
        <v>156</v>
      </c>
      <c r="E132" s="166" t="s">
        <v>3</v>
      </c>
      <c r="F132" s="167" t="s">
        <v>175</v>
      </c>
      <c r="H132" s="168">
        <v>9.1039999999999992</v>
      </c>
      <c r="I132" s="169"/>
      <c r="L132" s="165"/>
      <c r="M132" s="170"/>
      <c r="T132" s="171"/>
      <c r="AT132" s="166" t="s">
        <v>156</v>
      </c>
      <c r="AU132" s="166" t="s">
        <v>88</v>
      </c>
      <c r="AV132" s="14" t="s">
        <v>150</v>
      </c>
      <c r="AW132" s="14" t="s">
        <v>37</v>
      </c>
      <c r="AX132" s="14" t="s">
        <v>86</v>
      </c>
      <c r="AY132" s="166" t="s">
        <v>143</v>
      </c>
    </row>
    <row r="133" spans="2:65" s="1" customFormat="1" ht="16.5" customHeight="1">
      <c r="B133" s="132"/>
      <c r="C133" s="133" t="s">
        <v>176</v>
      </c>
      <c r="D133" s="133" t="s">
        <v>145</v>
      </c>
      <c r="E133" s="134" t="s">
        <v>721</v>
      </c>
      <c r="F133" s="135" t="s">
        <v>722</v>
      </c>
      <c r="G133" s="136" t="s">
        <v>148</v>
      </c>
      <c r="H133" s="137">
        <v>39.520000000000003</v>
      </c>
      <c r="I133" s="138"/>
      <c r="J133" s="139">
        <f>ROUND(I133*H133,2)</f>
        <v>0</v>
      </c>
      <c r="K133" s="135" t="s">
        <v>149</v>
      </c>
      <c r="L133" s="33"/>
      <c r="M133" s="140" t="s">
        <v>3</v>
      </c>
      <c r="N133" s="141" t="s">
        <v>49</v>
      </c>
      <c r="P133" s="142">
        <f>O133*H133</f>
        <v>0</v>
      </c>
      <c r="Q133" s="142">
        <v>0</v>
      </c>
      <c r="R133" s="142">
        <f>Q133*H133</f>
        <v>0</v>
      </c>
      <c r="S133" s="142">
        <v>0</v>
      </c>
      <c r="T133" s="143">
        <f>S133*H133</f>
        <v>0</v>
      </c>
      <c r="AR133" s="144" t="s">
        <v>150</v>
      </c>
      <c r="AT133" s="144" t="s">
        <v>145</v>
      </c>
      <c r="AU133" s="144" t="s">
        <v>88</v>
      </c>
      <c r="AY133" s="18" t="s">
        <v>143</v>
      </c>
      <c r="BE133" s="145">
        <f>IF(N133="základní",J133,0)</f>
        <v>0</v>
      </c>
      <c r="BF133" s="145">
        <f>IF(N133="snížená",J133,0)</f>
        <v>0</v>
      </c>
      <c r="BG133" s="145">
        <f>IF(N133="zákl. přenesená",J133,0)</f>
        <v>0</v>
      </c>
      <c r="BH133" s="145">
        <f>IF(N133="sníž. přenesená",J133,0)</f>
        <v>0</v>
      </c>
      <c r="BI133" s="145">
        <f>IF(N133="nulová",J133,0)</f>
        <v>0</v>
      </c>
      <c r="BJ133" s="18" t="s">
        <v>86</v>
      </c>
      <c r="BK133" s="145">
        <f>ROUND(I133*H133,2)</f>
        <v>0</v>
      </c>
      <c r="BL133" s="18" t="s">
        <v>150</v>
      </c>
      <c r="BM133" s="144" t="s">
        <v>723</v>
      </c>
    </row>
    <row r="134" spans="2:65" s="1" customFormat="1" ht="11.25">
      <c r="B134" s="33"/>
      <c r="D134" s="146" t="s">
        <v>152</v>
      </c>
      <c r="F134" s="147" t="s">
        <v>724</v>
      </c>
      <c r="I134" s="148"/>
      <c r="L134" s="33"/>
      <c r="M134" s="149"/>
      <c r="T134" s="54"/>
      <c r="AT134" s="18" t="s">
        <v>152</v>
      </c>
      <c r="AU134" s="18" t="s">
        <v>88</v>
      </c>
    </row>
    <row r="135" spans="2:65" s="1" customFormat="1" ht="11.25">
      <c r="B135" s="33"/>
      <c r="D135" s="150" t="s">
        <v>154</v>
      </c>
      <c r="F135" s="151" t="s">
        <v>725</v>
      </c>
      <c r="I135" s="148"/>
      <c r="L135" s="33"/>
      <c r="M135" s="149"/>
      <c r="T135" s="54"/>
      <c r="AT135" s="18" t="s">
        <v>154</v>
      </c>
      <c r="AU135" s="18" t="s">
        <v>88</v>
      </c>
    </row>
    <row r="136" spans="2:65" s="12" customFormat="1" ht="11.25">
      <c r="B136" s="152"/>
      <c r="D136" s="146" t="s">
        <v>156</v>
      </c>
      <c r="E136" s="153" t="s">
        <v>3</v>
      </c>
      <c r="F136" s="154" t="s">
        <v>726</v>
      </c>
      <c r="H136" s="155">
        <v>39.520000000000003</v>
      </c>
      <c r="I136" s="156"/>
      <c r="L136" s="152"/>
      <c r="M136" s="157"/>
      <c r="T136" s="158"/>
      <c r="AT136" s="153" t="s">
        <v>156</v>
      </c>
      <c r="AU136" s="153" t="s">
        <v>88</v>
      </c>
      <c r="AV136" s="12" t="s">
        <v>88</v>
      </c>
      <c r="AW136" s="12" t="s">
        <v>37</v>
      </c>
      <c r="AX136" s="12" t="s">
        <v>86</v>
      </c>
      <c r="AY136" s="153" t="s">
        <v>143</v>
      </c>
    </row>
    <row r="137" spans="2:65" s="11" customFormat="1" ht="22.9" customHeight="1">
      <c r="B137" s="120"/>
      <c r="D137" s="121" t="s">
        <v>77</v>
      </c>
      <c r="E137" s="130" t="s">
        <v>88</v>
      </c>
      <c r="F137" s="130" t="s">
        <v>284</v>
      </c>
      <c r="I137" s="123"/>
      <c r="J137" s="131">
        <f>BK137</f>
        <v>0</v>
      </c>
      <c r="L137" s="120"/>
      <c r="M137" s="125"/>
      <c r="P137" s="126">
        <f>SUM(P138:P183)</f>
        <v>0</v>
      </c>
      <c r="R137" s="126">
        <f>SUM(R138:R183)</f>
        <v>38.273158779999996</v>
      </c>
      <c r="T137" s="127">
        <f>SUM(T138:T183)</f>
        <v>0</v>
      </c>
      <c r="AR137" s="121" t="s">
        <v>86</v>
      </c>
      <c r="AT137" s="128" t="s">
        <v>77</v>
      </c>
      <c r="AU137" s="128" t="s">
        <v>86</v>
      </c>
      <c r="AY137" s="121" t="s">
        <v>143</v>
      </c>
      <c r="BK137" s="129">
        <f>SUM(BK138:BK183)</f>
        <v>0</v>
      </c>
    </row>
    <row r="138" spans="2:65" s="1" customFormat="1" ht="16.5" customHeight="1">
      <c r="B138" s="132"/>
      <c r="C138" s="133" t="s">
        <v>219</v>
      </c>
      <c r="D138" s="133" t="s">
        <v>145</v>
      </c>
      <c r="E138" s="134" t="s">
        <v>727</v>
      </c>
      <c r="F138" s="135" t="s">
        <v>728</v>
      </c>
      <c r="G138" s="136" t="s">
        <v>168</v>
      </c>
      <c r="H138" s="137">
        <v>3.1080000000000001</v>
      </c>
      <c r="I138" s="138"/>
      <c r="J138" s="139">
        <f>ROUND(I138*H138,2)</f>
        <v>0</v>
      </c>
      <c r="K138" s="135" t="s">
        <v>149</v>
      </c>
      <c r="L138" s="33"/>
      <c r="M138" s="140" t="s">
        <v>3</v>
      </c>
      <c r="N138" s="141" t="s">
        <v>49</v>
      </c>
      <c r="P138" s="142">
        <f>O138*H138</f>
        <v>0</v>
      </c>
      <c r="Q138" s="142">
        <v>2.3010199999999998</v>
      </c>
      <c r="R138" s="142">
        <f>Q138*H138</f>
        <v>7.1515701599999995</v>
      </c>
      <c r="S138" s="142">
        <v>0</v>
      </c>
      <c r="T138" s="143">
        <f>S138*H138</f>
        <v>0</v>
      </c>
      <c r="AR138" s="144" t="s">
        <v>150</v>
      </c>
      <c r="AT138" s="144" t="s">
        <v>145</v>
      </c>
      <c r="AU138" s="144" t="s">
        <v>88</v>
      </c>
      <c r="AY138" s="18" t="s">
        <v>143</v>
      </c>
      <c r="BE138" s="145">
        <f>IF(N138="základní",J138,0)</f>
        <v>0</v>
      </c>
      <c r="BF138" s="145">
        <f>IF(N138="snížená",J138,0)</f>
        <v>0</v>
      </c>
      <c r="BG138" s="145">
        <f>IF(N138="zákl. přenesená",J138,0)</f>
        <v>0</v>
      </c>
      <c r="BH138" s="145">
        <f>IF(N138="sníž. přenesená",J138,0)</f>
        <v>0</v>
      </c>
      <c r="BI138" s="145">
        <f>IF(N138="nulová",J138,0)</f>
        <v>0</v>
      </c>
      <c r="BJ138" s="18" t="s">
        <v>86</v>
      </c>
      <c r="BK138" s="145">
        <f>ROUND(I138*H138,2)</f>
        <v>0</v>
      </c>
      <c r="BL138" s="18" t="s">
        <v>150</v>
      </c>
      <c r="BM138" s="144" t="s">
        <v>729</v>
      </c>
    </row>
    <row r="139" spans="2:65" s="1" customFormat="1" ht="11.25">
      <c r="B139" s="33"/>
      <c r="D139" s="146" t="s">
        <v>152</v>
      </c>
      <c r="F139" s="147" t="s">
        <v>730</v>
      </c>
      <c r="I139" s="148"/>
      <c r="L139" s="33"/>
      <c r="M139" s="149"/>
      <c r="T139" s="54"/>
      <c r="AT139" s="18" t="s">
        <v>152</v>
      </c>
      <c r="AU139" s="18" t="s">
        <v>88</v>
      </c>
    </row>
    <row r="140" spans="2:65" s="1" customFormat="1" ht="11.25">
      <c r="B140" s="33"/>
      <c r="D140" s="150" t="s">
        <v>154</v>
      </c>
      <c r="F140" s="151" t="s">
        <v>731</v>
      </c>
      <c r="I140" s="148"/>
      <c r="L140" s="33"/>
      <c r="M140" s="149"/>
      <c r="T140" s="54"/>
      <c r="AT140" s="18" t="s">
        <v>154</v>
      </c>
      <c r="AU140" s="18" t="s">
        <v>88</v>
      </c>
    </row>
    <row r="141" spans="2:65" s="13" customFormat="1" ht="11.25">
      <c r="B141" s="159"/>
      <c r="D141" s="146" t="s">
        <v>156</v>
      </c>
      <c r="E141" s="160" t="s">
        <v>3</v>
      </c>
      <c r="F141" s="161" t="s">
        <v>290</v>
      </c>
      <c r="H141" s="160" t="s">
        <v>3</v>
      </c>
      <c r="I141" s="162"/>
      <c r="L141" s="159"/>
      <c r="M141" s="163"/>
      <c r="T141" s="164"/>
      <c r="AT141" s="160" t="s">
        <v>156</v>
      </c>
      <c r="AU141" s="160" t="s">
        <v>88</v>
      </c>
      <c r="AV141" s="13" t="s">
        <v>86</v>
      </c>
      <c r="AW141" s="13" t="s">
        <v>37</v>
      </c>
      <c r="AX141" s="13" t="s">
        <v>78</v>
      </c>
      <c r="AY141" s="160" t="s">
        <v>143</v>
      </c>
    </row>
    <row r="142" spans="2:65" s="12" customFormat="1" ht="11.25">
      <c r="B142" s="152"/>
      <c r="D142" s="146" t="s">
        <v>156</v>
      </c>
      <c r="E142" s="153" t="s">
        <v>3</v>
      </c>
      <c r="F142" s="154" t="s">
        <v>732</v>
      </c>
      <c r="H142" s="155">
        <v>1.26</v>
      </c>
      <c r="I142" s="156"/>
      <c r="L142" s="152"/>
      <c r="M142" s="157"/>
      <c r="T142" s="158"/>
      <c r="AT142" s="153" t="s">
        <v>156</v>
      </c>
      <c r="AU142" s="153" t="s">
        <v>88</v>
      </c>
      <c r="AV142" s="12" t="s">
        <v>88</v>
      </c>
      <c r="AW142" s="12" t="s">
        <v>37</v>
      </c>
      <c r="AX142" s="12" t="s">
        <v>78</v>
      </c>
      <c r="AY142" s="153" t="s">
        <v>143</v>
      </c>
    </row>
    <row r="143" spans="2:65" s="12" customFormat="1" ht="11.25">
      <c r="B143" s="152"/>
      <c r="D143" s="146" t="s">
        <v>156</v>
      </c>
      <c r="E143" s="153" t="s">
        <v>3</v>
      </c>
      <c r="F143" s="154" t="s">
        <v>733</v>
      </c>
      <c r="H143" s="155">
        <v>1.8480000000000001</v>
      </c>
      <c r="I143" s="156"/>
      <c r="L143" s="152"/>
      <c r="M143" s="157"/>
      <c r="T143" s="158"/>
      <c r="AT143" s="153" t="s">
        <v>156</v>
      </c>
      <c r="AU143" s="153" t="s">
        <v>88</v>
      </c>
      <c r="AV143" s="12" t="s">
        <v>88</v>
      </c>
      <c r="AW143" s="12" t="s">
        <v>37</v>
      </c>
      <c r="AX143" s="12" t="s">
        <v>78</v>
      </c>
      <c r="AY143" s="153" t="s">
        <v>143</v>
      </c>
    </row>
    <row r="144" spans="2:65" s="14" customFormat="1" ht="11.25">
      <c r="B144" s="165"/>
      <c r="D144" s="146" t="s">
        <v>156</v>
      </c>
      <c r="E144" s="166" t="s">
        <v>3</v>
      </c>
      <c r="F144" s="167" t="s">
        <v>175</v>
      </c>
      <c r="H144" s="168">
        <v>3.1080000000000001</v>
      </c>
      <c r="I144" s="169"/>
      <c r="L144" s="165"/>
      <c r="M144" s="170"/>
      <c r="T144" s="171"/>
      <c r="AT144" s="166" t="s">
        <v>156</v>
      </c>
      <c r="AU144" s="166" t="s">
        <v>88</v>
      </c>
      <c r="AV144" s="14" t="s">
        <v>150</v>
      </c>
      <c r="AW144" s="14" t="s">
        <v>37</v>
      </c>
      <c r="AX144" s="14" t="s">
        <v>86</v>
      </c>
      <c r="AY144" s="166" t="s">
        <v>143</v>
      </c>
    </row>
    <row r="145" spans="2:65" s="1" customFormat="1" ht="16.5" customHeight="1">
      <c r="B145" s="132"/>
      <c r="C145" s="133" t="s">
        <v>228</v>
      </c>
      <c r="D145" s="133" t="s">
        <v>145</v>
      </c>
      <c r="E145" s="134" t="s">
        <v>734</v>
      </c>
      <c r="F145" s="135" t="s">
        <v>735</v>
      </c>
      <c r="G145" s="136" t="s">
        <v>168</v>
      </c>
      <c r="H145" s="137">
        <v>4.33</v>
      </c>
      <c r="I145" s="138"/>
      <c r="J145" s="139">
        <f>ROUND(I145*H145,2)</f>
        <v>0</v>
      </c>
      <c r="K145" s="135" t="s">
        <v>149</v>
      </c>
      <c r="L145" s="33"/>
      <c r="M145" s="140" t="s">
        <v>3</v>
      </c>
      <c r="N145" s="141" t="s">
        <v>49</v>
      </c>
      <c r="P145" s="142">
        <f>O145*H145</f>
        <v>0</v>
      </c>
      <c r="Q145" s="142">
        <v>2.5018699999999998</v>
      </c>
      <c r="R145" s="142">
        <f>Q145*H145</f>
        <v>10.8330971</v>
      </c>
      <c r="S145" s="142">
        <v>0</v>
      </c>
      <c r="T145" s="143">
        <f>S145*H145</f>
        <v>0</v>
      </c>
      <c r="AR145" s="144" t="s">
        <v>150</v>
      </c>
      <c r="AT145" s="144" t="s">
        <v>145</v>
      </c>
      <c r="AU145" s="144" t="s">
        <v>88</v>
      </c>
      <c r="AY145" s="18" t="s">
        <v>143</v>
      </c>
      <c r="BE145" s="145">
        <f>IF(N145="základní",J145,0)</f>
        <v>0</v>
      </c>
      <c r="BF145" s="145">
        <f>IF(N145="snížená",J145,0)</f>
        <v>0</v>
      </c>
      <c r="BG145" s="145">
        <f>IF(N145="zákl. přenesená",J145,0)</f>
        <v>0</v>
      </c>
      <c r="BH145" s="145">
        <f>IF(N145="sníž. přenesená",J145,0)</f>
        <v>0</v>
      </c>
      <c r="BI145" s="145">
        <f>IF(N145="nulová",J145,0)</f>
        <v>0</v>
      </c>
      <c r="BJ145" s="18" t="s">
        <v>86</v>
      </c>
      <c r="BK145" s="145">
        <f>ROUND(I145*H145,2)</f>
        <v>0</v>
      </c>
      <c r="BL145" s="18" t="s">
        <v>150</v>
      </c>
      <c r="BM145" s="144" t="s">
        <v>736</v>
      </c>
    </row>
    <row r="146" spans="2:65" s="1" customFormat="1" ht="11.25">
      <c r="B146" s="33"/>
      <c r="D146" s="146" t="s">
        <v>152</v>
      </c>
      <c r="F146" s="147" t="s">
        <v>737</v>
      </c>
      <c r="I146" s="148"/>
      <c r="L146" s="33"/>
      <c r="M146" s="149"/>
      <c r="T146" s="54"/>
      <c r="AT146" s="18" t="s">
        <v>152</v>
      </c>
      <c r="AU146" s="18" t="s">
        <v>88</v>
      </c>
    </row>
    <row r="147" spans="2:65" s="1" customFormat="1" ht="11.25">
      <c r="B147" s="33"/>
      <c r="D147" s="150" t="s">
        <v>154</v>
      </c>
      <c r="F147" s="151" t="s">
        <v>738</v>
      </c>
      <c r="I147" s="148"/>
      <c r="L147" s="33"/>
      <c r="M147" s="149"/>
      <c r="T147" s="54"/>
      <c r="AT147" s="18" t="s">
        <v>154</v>
      </c>
      <c r="AU147" s="18" t="s">
        <v>88</v>
      </c>
    </row>
    <row r="148" spans="2:65" s="1" customFormat="1" ht="19.5">
      <c r="B148" s="33"/>
      <c r="D148" s="146" t="s">
        <v>300</v>
      </c>
      <c r="F148" s="175" t="s">
        <v>739</v>
      </c>
      <c r="I148" s="148"/>
      <c r="L148" s="33"/>
      <c r="M148" s="149"/>
      <c r="T148" s="54"/>
      <c r="AT148" s="18" t="s">
        <v>300</v>
      </c>
      <c r="AU148" s="18" t="s">
        <v>88</v>
      </c>
    </row>
    <row r="149" spans="2:65" s="13" customFormat="1" ht="11.25">
      <c r="B149" s="159"/>
      <c r="D149" s="146" t="s">
        <v>156</v>
      </c>
      <c r="E149" s="160" t="s">
        <v>3</v>
      </c>
      <c r="F149" s="161" t="s">
        <v>290</v>
      </c>
      <c r="H149" s="160" t="s">
        <v>3</v>
      </c>
      <c r="I149" s="162"/>
      <c r="L149" s="159"/>
      <c r="M149" s="163"/>
      <c r="T149" s="164"/>
      <c r="AT149" s="160" t="s">
        <v>156</v>
      </c>
      <c r="AU149" s="160" t="s">
        <v>88</v>
      </c>
      <c r="AV149" s="13" t="s">
        <v>86</v>
      </c>
      <c r="AW149" s="13" t="s">
        <v>37</v>
      </c>
      <c r="AX149" s="13" t="s">
        <v>78</v>
      </c>
      <c r="AY149" s="160" t="s">
        <v>143</v>
      </c>
    </row>
    <row r="150" spans="2:65" s="12" customFormat="1" ht="11.25">
      <c r="B150" s="152"/>
      <c r="D150" s="146" t="s">
        <v>156</v>
      </c>
      <c r="E150" s="153" t="s">
        <v>3</v>
      </c>
      <c r="F150" s="154" t="s">
        <v>740</v>
      </c>
      <c r="H150" s="155">
        <v>4.33</v>
      </c>
      <c r="I150" s="156"/>
      <c r="L150" s="152"/>
      <c r="M150" s="157"/>
      <c r="T150" s="158"/>
      <c r="AT150" s="153" t="s">
        <v>156</v>
      </c>
      <c r="AU150" s="153" t="s">
        <v>88</v>
      </c>
      <c r="AV150" s="12" t="s">
        <v>88</v>
      </c>
      <c r="AW150" s="12" t="s">
        <v>37</v>
      </c>
      <c r="AX150" s="12" t="s">
        <v>86</v>
      </c>
      <c r="AY150" s="153" t="s">
        <v>143</v>
      </c>
    </row>
    <row r="151" spans="2:65" s="1" customFormat="1" ht="16.5" customHeight="1">
      <c r="B151" s="132"/>
      <c r="C151" s="133" t="s">
        <v>9</v>
      </c>
      <c r="D151" s="133" t="s">
        <v>145</v>
      </c>
      <c r="E151" s="134" t="s">
        <v>741</v>
      </c>
      <c r="F151" s="135" t="s">
        <v>742</v>
      </c>
      <c r="G151" s="136" t="s">
        <v>148</v>
      </c>
      <c r="H151" s="137">
        <v>3.15</v>
      </c>
      <c r="I151" s="138"/>
      <c r="J151" s="139">
        <f>ROUND(I151*H151,2)</f>
        <v>0</v>
      </c>
      <c r="K151" s="135" t="s">
        <v>149</v>
      </c>
      <c r="L151" s="33"/>
      <c r="M151" s="140" t="s">
        <v>3</v>
      </c>
      <c r="N151" s="141" t="s">
        <v>49</v>
      </c>
      <c r="P151" s="142">
        <f>O151*H151</f>
        <v>0</v>
      </c>
      <c r="Q151" s="142">
        <v>2.9399999999999999E-3</v>
      </c>
      <c r="R151" s="142">
        <f>Q151*H151</f>
        <v>9.2610000000000001E-3</v>
      </c>
      <c r="S151" s="142">
        <v>0</v>
      </c>
      <c r="T151" s="143">
        <f>S151*H151</f>
        <v>0</v>
      </c>
      <c r="AR151" s="144" t="s">
        <v>150</v>
      </c>
      <c r="AT151" s="144" t="s">
        <v>145</v>
      </c>
      <c r="AU151" s="144" t="s">
        <v>88</v>
      </c>
      <c r="AY151" s="18" t="s">
        <v>143</v>
      </c>
      <c r="BE151" s="145">
        <f>IF(N151="základní",J151,0)</f>
        <v>0</v>
      </c>
      <c r="BF151" s="145">
        <f>IF(N151="snížená",J151,0)</f>
        <v>0</v>
      </c>
      <c r="BG151" s="145">
        <f>IF(N151="zákl. přenesená",J151,0)</f>
        <v>0</v>
      </c>
      <c r="BH151" s="145">
        <f>IF(N151="sníž. přenesená",J151,0)</f>
        <v>0</v>
      </c>
      <c r="BI151" s="145">
        <f>IF(N151="nulová",J151,0)</f>
        <v>0</v>
      </c>
      <c r="BJ151" s="18" t="s">
        <v>86</v>
      </c>
      <c r="BK151" s="145">
        <f>ROUND(I151*H151,2)</f>
        <v>0</v>
      </c>
      <c r="BL151" s="18" t="s">
        <v>150</v>
      </c>
      <c r="BM151" s="144" t="s">
        <v>743</v>
      </c>
    </row>
    <row r="152" spans="2:65" s="1" customFormat="1" ht="11.25">
      <c r="B152" s="33"/>
      <c r="D152" s="146" t="s">
        <v>152</v>
      </c>
      <c r="F152" s="147" t="s">
        <v>744</v>
      </c>
      <c r="I152" s="148"/>
      <c r="L152" s="33"/>
      <c r="M152" s="149"/>
      <c r="T152" s="54"/>
      <c r="AT152" s="18" t="s">
        <v>152</v>
      </c>
      <c r="AU152" s="18" t="s">
        <v>88</v>
      </c>
    </row>
    <row r="153" spans="2:65" s="1" customFormat="1" ht="11.25">
      <c r="B153" s="33"/>
      <c r="D153" s="150" t="s">
        <v>154</v>
      </c>
      <c r="F153" s="151" t="s">
        <v>745</v>
      </c>
      <c r="I153" s="148"/>
      <c r="L153" s="33"/>
      <c r="M153" s="149"/>
      <c r="T153" s="54"/>
      <c r="AT153" s="18" t="s">
        <v>154</v>
      </c>
      <c r="AU153" s="18" t="s">
        <v>88</v>
      </c>
    </row>
    <row r="154" spans="2:65" s="13" customFormat="1" ht="11.25">
      <c r="B154" s="159"/>
      <c r="D154" s="146" t="s">
        <v>156</v>
      </c>
      <c r="E154" s="160" t="s">
        <v>3</v>
      </c>
      <c r="F154" s="161" t="s">
        <v>290</v>
      </c>
      <c r="H154" s="160" t="s">
        <v>3</v>
      </c>
      <c r="I154" s="162"/>
      <c r="L154" s="159"/>
      <c r="M154" s="163"/>
      <c r="T154" s="164"/>
      <c r="AT154" s="160" t="s">
        <v>156</v>
      </c>
      <c r="AU154" s="160" t="s">
        <v>88</v>
      </c>
      <c r="AV154" s="13" t="s">
        <v>86</v>
      </c>
      <c r="AW154" s="13" t="s">
        <v>37</v>
      </c>
      <c r="AX154" s="13" t="s">
        <v>78</v>
      </c>
      <c r="AY154" s="160" t="s">
        <v>143</v>
      </c>
    </row>
    <row r="155" spans="2:65" s="12" customFormat="1" ht="11.25">
      <c r="B155" s="152"/>
      <c r="D155" s="146" t="s">
        <v>156</v>
      </c>
      <c r="E155" s="153" t="s">
        <v>3</v>
      </c>
      <c r="F155" s="154" t="s">
        <v>746</v>
      </c>
      <c r="H155" s="155">
        <v>3.15</v>
      </c>
      <c r="I155" s="156"/>
      <c r="L155" s="152"/>
      <c r="M155" s="157"/>
      <c r="T155" s="158"/>
      <c r="AT155" s="153" t="s">
        <v>156</v>
      </c>
      <c r="AU155" s="153" t="s">
        <v>88</v>
      </c>
      <c r="AV155" s="12" t="s">
        <v>88</v>
      </c>
      <c r="AW155" s="12" t="s">
        <v>37</v>
      </c>
      <c r="AX155" s="12" t="s">
        <v>86</v>
      </c>
      <c r="AY155" s="153" t="s">
        <v>143</v>
      </c>
    </row>
    <row r="156" spans="2:65" s="1" customFormat="1" ht="16.5" customHeight="1">
      <c r="B156" s="132"/>
      <c r="C156" s="133" t="s">
        <v>240</v>
      </c>
      <c r="D156" s="133" t="s">
        <v>145</v>
      </c>
      <c r="E156" s="134" t="s">
        <v>747</v>
      </c>
      <c r="F156" s="135" t="s">
        <v>748</v>
      </c>
      <c r="G156" s="136" t="s">
        <v>148</v>
      </c>
      <c r="H156" s="137">
        <v>3.15</v>
      </c>
      <c r="I156" s="138"/>
      <c r="J156" s="139">
        <f>ROUND(I156*H156,2)</f>
        <v>0</v>
      </c>
      <c r="K156" s="135" t="s">
        <v>149</v>
      </c>
      <c r="L156" s="33"/>
      <c r="M156" s="140" t="s">
        <v>3</v>
      </c>
      <c r="N156" s="141" t="s">
        <v>49</v>
      </c>
      <c r="P156" s="142">
        <f>O156*H156</f>
        <v>0</v>
      </c>
      <c r="Q156" s="142">
        <v>0</v>
      </c>
      <c r="R156" s="142">
        <f>Q156*H156</f>
        <v>0</v>
      </c>
      <c r="S156" s="142">
        <v>0</v>
      </c>
      <c r="T156" s="143">
        <f>S156*H156</f>
        <v>0</v>
      </c>
      <c r="AR156" s="144" t="s">
        <v>150</v>
      </c>
      <c r="AT156" s="144" t="s">
        <v>145</v>
      </c>
      <c r="AU156" s="144" t="s">
        <v>88</v>
      </c>
      <c r="AY156" s="18" t="s">
        <v>143</v>
      </c>
      <c r="BE156" s="145">
        <f>IF(N156="základní",J156,0)</f>
        <v>0</v>
      </c>
      <c r="BF156" s="145">
        <f>IF(N156="snížená",J156,0)</f>
        <v>0</v>
      </c>
      <c r="BG156" s="145">
        <f>IF(N156="zákl. přenesená",J156,0)</f>
        <v>0</v>
      </c>
      <c r="BH156" s="145">
        <f>IF(N156="sníž. přenesená",J156,0)</f>
        <v>0</v>
      </c>
      <c r="BI156" s="145">
        <f>IF(N156="nulová",J156,0)</f>
        <v>0</v>
      </c>
      <c r="BJ156" s="18" t="s">
        <v>86</v>
      </c>
      <c r="BK156" s="145">
        <f>ROUND(I156*H156,2)</f>
        <v>0</v>
      </c>
      <c r="BL156" s="18" t="s">
        <v>150</v>
      </c>
      <c r="BM156" s="144" t="s">
        <v>749</v>
      </c>
    </row>
    <row r="157" spans="2:65" s="1" customFormat="1" ht="11.25">
      <c r="B157" s="33"/>
      <c r="D157" s="146" t="s">
        <v>152</v>
      </c>
      <c r="F157" s="147" t="s">
        <v>750</v>
      </c>
      <c r="I157" s="148"/>
      <c r="L157" s="33"/>
      <c r="M157" s="149"/>
      <c r="T157" s="54"/>
      <c r="AT157" s="18" t="s">
        <v>152</v>
      </c>
      <c r="AU157" s="18" t="s">
        <v>88</v>
      </c>
    </row>
    <row r="158" spans="2:65" s="1" customFormat="1" ht="11.25">
      <c r="B158" s="33"/>
      <c r="D158" s="150" t="s">
        <v>154</v>
      </c>
      <c r="F158" s="151" t="s">
        <v>751</v>
      </c>
      <c r="I158" s="148"/>
      <c r="L158" s="33"/>
      <c r="M158" s="149"/>
      <c r="T158" s="54"/>
      <c r="AT158" s="18" t="s">
        <v>154</v>
      </c>
      <c r="AU158" s="18" t="s">
        <v>88</v>
      </c>
    </row>
    <row r="159" spans="2:65" s="1" customFormat="1" ht="16.5" customHeight="1">
      <c r="B159" s="132"/>
      <c r="C159" s="133" t="s">
        <v>246</v>
      </c>
      <c r="D159" s="133" t="s">
        <v>145</v>
      </c>
      <c r="E159" s="134" t="s">
        <v>752</v>
      </c>
      <c r="F159" s="135" t="s">
        <v>753</v>
      </c>
      <c r="G159" s="136" t="s">
        <v>231</v>
      </c>
      <c r="H159" s="137">
        <v>0.27800000000000002</v>
      </c>
      <c r="I159" s="138"/>
      <c r="J159" s="139">
        <f>ROUND(I159*H159,2)</f>
        <v>0</v>
      </c>
      <c r="K159" s="135" t="s">
        <v>149</v>
      </c>
      <c r="L159" s="33"/>
      <c r="M159" s="140" t="s">
        <v>3</v>
      </c>
      <c r="N159" s="141" t="s">
        <v>49</v>
      </c>
      <c r="P159" s="142">
        <f>O159*H159</f>
        <v>0</v>
      </c>
      <c r="Q159" s="142">
        <v>1.06277</v>
      </c>
      <c r="R159" s="142">
        <f>Q159*H159</f>
        <v>0.29545006000000001</v>
      </c>
      <c r="S159" s="142">
        <v>0</v>
      </c>
      <c r="T159" s="143">
        <f>S159*H159</f>
        <v>0</v>
      </c>
      <c r="AR159" s="144" t="s">
        <v>150</v>
      </c>
      <c r="AT159" s="144" t="s">
        <v>145</v>
      </c>
      <c r="AU159" s="144" t="s">
        <v>88</v>
      </c>
      <c r="AY159" s="18" t="s">
        <v>143</v>
      </c>
      <c r="BE159" s="145">
        <f>IF(N159="základní",J159,0)</f>
        <v>0</v>
      </c>
      <c r="BF159" s="145">
        <f>IF(N159="snížená",J159,0)</f>
        <v>0</v>
      </c>
      <c r="BG159" s="145">
        <f>IF(N159="zákl. přenesená",J159,0)</f>
        <v>0</v>
      </c>
      <c r="BH159" s="145">
        <f>IF(N159="sníž. přenesená",J159,0)</f>
        <v>0</v>
      </c>
      <c r="BI159" s="145">
        <f>IF(N159="nulová",J159,0)</f>
        <v>0</v>
      </c>
      <c r="BJ159" s="18" t="s">
        <v>86</v>
      </c>
      <c r="BK159" s="145">
        <f>ROUND(I159*H159,2)</f>
        <v>0</v>
      </c>
      <c r="BL159" s="18" t="s">
        <v>150</v>
      </c>
      <c r="BM159" s="144" t="s">
        <v>754</v>
      </c>
    </row>
    <row r="160" spans="2:65" s="1" customFormat="1" ht="11.25">
      <c r="B160" s="33"/>
      <c r="D160" s="146" t="s">
        <v>152</v>
      </c>
      <c r="F160" s="147" t="s">
        <v>755</v>
      </c>
      <c r="I160" s="148"/>
      <c r="L160" s="33"/>
      <c r="M160" s="149"/>
      <c r="T160" s="54"/>
      <c r="AT160" s="18" t="s">
        <v>152</v>
      </c>
      <c r="AU160" s="18" t="s">
        <v>88</v>
      </c>
    </row>
    <row r="161" spans="2:65" s="1" customFormat="1" ht="11.25">
      <c r="B161" s="33"/>
      <c r="D161" s="150" t="s">
        <v>154</v>
      </c>
      <c r="F161" s="151" t="s">
        <v>756</v>
      </c>
      <c r="I161" s="148"/>
      <c r="L161" s="33"/>
      <c r="M161" s="149"/>
      <c r="T161" s="54"/>
      <c r="AT161" s="18" t="s">
        <v>154</v>
      </c>
      <c r="AU161" s="18" t="s">
        <v>88</v>
      </c>
    </row>
    <row r="162" spans="2:65" s="13" customFormat="1" ht="11.25">
      <c r="B162" s="159"/>
      <c r="D162" s="146" t="s">
        <v>156</v>
      </c>
      <c r="E162" s="160" t="s">
        <v>3</v>
      </c>
      <c r="F162" s="161" t="s">
        <v>290</v>
      </c>
      <c r="H162" s="160" t="s">
        <v>3</v>
      </c>
      <c r="I162" s="162"/>
      <c r="L162" s="159"/>
      <c r="M162" s="163"/>
      <c r="T162" s="164"/>
      <c r="AT162" s="160" t="s">
        <v>156</v>
      </c>
      <c r="AU162" s="160" t="s">
        <v>88</v>
      </c>
      <c r="AV162" s="13" t="s">
        <v>86</v>
      </c>
      <c r="AW162" s="13" t="s">
        <v>37</v>
      </c>
      <c r="AX162" s="13" t="s">
        <v>78</v>
      </c>
      <c r="AY162" s="160" t="s">
        <v>143</v>
      </c>
    </row>
    <row r="163" spans="2:65" s="13" customFormat="1" ht="11.25">
      <c r="B163" s="159"/>
      <c r="D163" s="146" t="s">
        <v>156</v>
      </c>
      <c r="E163" s="160" t="s">
        <v>3</v>
      </c>
      <c r="F163" s="161" t="s">
        <v>757</v>
      </c>
      <c r="H163" s="160" t="s">
        <v>3</v>
      </c>
      <c r="I163" s="162"/>
      <c r="L163" s="159"/>
      <c r="M163" s="163"/>
      <c r="T163" s="164"/>
      <c r="AT163" s="160" t="s">
        <v>156</v>
      </c>
      <c r="AU163" s="160" t="s">
        <v>88</v>
      </c>
      <c r="AV163" s="13" t="s">
        <v>86</v>
      </c>
      <c r="AW163" s="13" t="s">
        <v>37</v>
      </c>
      <c r="AX163" s="13" t="s">
        <v>78</v>
      </c>
      <c r="AY163" s="160" t="s">
        <v>143</v>
      </c>
    </row>
    <row r="164" spans="2:65" s="12" customFormat="1" ht="11.25">
      <c r="B164" s="152"/>
      <c r="D164" s="146" t="s">
        <v>156</v>
      </c>
      <c r="E164" s="153" t="s">
        <v>3</v>
      </c>
      <c r="F164" s="154" t="s">
        <v>758</v>
      </c>
      <c r="H164" s="155">
        <v>0.27800000000000002</v>
      </c>
      <c r="I164" s="156"/>
      <c r="L164" s="152"/>
      <c r="M164" s="157"/>
      <c r="T164" s="158"/>
      <c r="AT164" s="153" t="s">
        <v>156</v>
      </c>
      <c r="AU164" s="153" t="s">
        <v>88</v>
      </c>
      <c r="AV164" s="12" t="s">
        <v>88</v>
      </c>
      <c r="AW164" s="12" t="s">
        <v>37</v>
      </c>
      <c r="AX164" s="12" t="s">
        <v>86</v>
      </c>
      <c r="AY164" s="153" t="s">
        <v>143</v>
      </c>
    </row>
    <row r="165" spans="2:65" s="1" customFormat="1" ht="16.5" customHeight="1">
      <c r="B165" s="132"/>
      <c r="C165" s="133" t="s">
        <v>256</v>
      </c>
      <c r="D165" s="133" t="s">
        <v>145</v>
      </c>
      <c r="E165" s="134" t="s">
        <v>759</v>
      </c>
      <c r="F165" s="135" t="s">
        <v>760</v>
      </c>
      <c r="G165" s="136" t="s">
        <v>168</v>
      </c>
      <c r="H165" s="137">
        <v>7.8540000000000001</v>
      </c>
      <c r="I165" s="138"/>
      <c r="J165" s="139">
        <f>ROUND(I165*H165,2)</f>
        <v>0</v>
      </c>
      <c r="K165" s="135" t="s">
        <v>149</v>
      </c>
      <c r="L165" s="33"/>
      <c r="M165" s="140" t="s">
        <v>3</v>
      </c>
      <c r="N165" s="141" t="s">
        <v>49</v>
      </c>
      <c r="P165" s="142">
        <f>O165*H165</f>
        <v>0</v>
      </c>
      <c r="Q165" s="142">
        <v>2.5018699999999998</v>
      </c>
      <c r="R165" s="142">
        <f>Q165*H165</f>
        <v>19.649686979999998</v>
      </c>
      <c r="S165" s="142">
        <v>0</v>
      </c>
      <c r="T165" s="143">
        <f>S165*H165</f>
        <v>0</v>
      </c>
      <c r="AR165" s="144" t="s">
        <v>150</v>
      </c>
      <c r="AT165" s="144" t="s">
        <v>145</v>
      </c>
      <c r="AU165" s="144" t="s">
        <v>88</v>
      </c>
      <c r="AY165" s="18" t="s">
        <v>143</v>
      </c>
      <c r="BE165" s="145">
        <f>IF(N165="základní",J165,0)</f>
        <v>0</v>
      </c>
      <c r="BF165" s="145">
        <f>IF(N165="snížená",J165,0)</f>
        <v>0</v>
      </c>
      <c r="BG165" s="145">
        <f>IF(N165="zákl. přenesená",J165,0)</f>
        <v>0</v>
      </c>
      <c r="BH165" s="145">
        <f>IF(N165="sníž. přenesená",J165,0)</f>
        <v>0</v>
      </c>
      <c r="BI165" s="145">
        <f>IF(N165="nulová",J165,0)</f>
        <v>0</v>
      </c>
      <c r="BJ165" s="18" t="s">
        <v>86</v>
      </c>
      <c r="BK165" s="145">
        <f>ROUND(I165*H165,2)</f>
        <v>0</v>
      </c>
      <c r="BL165" s="18" t="s">
        <v>150</v>
      </c>
      <c r="BM165" s="144" t="s">
        <v>761</v>
      </c>
    </row>
    <row r="166" spans="2:65" s="1" customFormat="1" ht="11.25">
      <c r="B166" s="33"/>
      <c r="D166" s="146" t="s">
        <v>152</v>
      </c>
      <c r="F166" s="147" t="s">
        <v>762</v>
      </c>
      <c r="I166" s="148"/>
      <c r="L166" s="33"/>
      <c r="M166" s="149"/>
      <c r="T166" s="54"/>
      <c r="AT166" s="18" t="s">
        <v>152</v>
      </c>
      <c r="AU166" s="18" t="s">
        <v>88</v>
      </c>
    </row>
    <row r="167" spans="2:65" s="1" customFormat="1" ht="11.25">
      <c r="B167" s="33"/>
      <c r="D167" s="150" t="s">
        <v>154</v>
      </c>
      <c r="F167" s="151" t="s">
        <v>763</v>
      </c>
      <c r="I167" s="148"/>
      <c r="L167" s="33"/>
      <c r="M167" s="149"/>
      <c r="T167" s="54"/>
      <c r="AT167" s="18" t="s">
        <v>154</v>
      </c>
      <c r="AU167" s="18" t="s">
        <v>88</v>
      </c>
    </row>
    <row r="168" spans="2:65" s="13" customFormat="1" ht="11.25">
      <c r="B168" s="159"/>
      <c r="D168" s="146" t="s">
        <v>156</v>
      </c>
      <c r="E168" s="160" t="s">
        <v>3</v>
      </c>
      <c r="F168" s="161" t="s">
        <v>290</v>
      </c>
      <c r="H168" s="160" t="s">
        <v>3</v>
      </c>
      <c r="I168" s="162"/>
      <c r="L168" s="159"/>
      <c r="M168" s="163"/>
      <c r="T168" s="164"/>
      <c r="AT168" s="160" t="s">
        <v>156</v>
      </c>
      <c r="AU168" s="160" t="s">
        <v>88</v>
      </c>
      <c r="AV168" s="13" t="s">
        <v>86</v>
      </c>
      <c r="AW168" s="13" t="s">
        <v>37</v>
      </c>
      <c r="AX168" s="13" t="s">
        <v>78</v>
      </c>
      <c r="AY168" s="160" t="s">
        <v>143</v>
      </c>
    </row>
    <row r="169" spans="2:65" s="12" customFormat="1" ht="11.25">
      <c r="B169" s="152"/>
      <c r="D169" s="146" t="s">
        <v>156</v>
      </c>
      <c r="E169" s="153" t="s">
        <v>3</v>
      </c>
      <c r="F169" s="154" t="s">
        <v>764</v>
      </c>
      <c r="H169" s="155">
        <v>7.8540000000000001</v>
      </c>
      <c r="I169" s="156"/>
      <c r="L169" s="152"/>
      <c r="M169" s="157"/>
      <c r="T169" s="158"/>
      <c r="AT169" s="153" t="s">
        <v>156</v>
      </c>
      <c r="AU169" s="153" t="s">
        <v>88</v>
      </c>
      <c r="AV169" s="12" t="s">
        <v>88</v>
      </c>
      <c r="AW169" s="12" t="s">
        <v>37</v>
      </c>
      <c r="AX169" s="12" t="s">
        <v>86</v>
      </c>
      <c r="AY169" s="153" t="s">
        <v>143</v>
      </c>
    </row>
    <row r="170" spans="2:65" s="1" customFormat="1" ht="16.5" customHeight="1">
      <c r="B170" s="132"/>
      <c r="C170" s="133" t="s">
        <v>259</v>
      </c>
      <c r="D170" s="133" t="s">
        <v>145</v>
      </c>
      <c r="E170" s="134" t="s">
        <v>765</v>
      </c>
      <c r="F170" s="135" t="s">
        <v>766</v>
      </c>
      <c r="G170" s="136" t="s">
        <v>148</v>
      </c>
      <c r="H170" s="137">
        <v>35.700000000000003</v>
      </c>
      <c r="I170" s="138"/>
      <c r="J170" s="139">
        <f>ROUND(I170*H170,2)</f>
        <v>0</v>
      </c>
      <c r="K170" s="135" t="s">
        <v>149</v>
      </c>
      <c r="L170" s="33"/>
      <c r="M170" s="140" t="s">
        <v>3</v>
      </c>
      <c r="N170" s="141" t="s">
        <v>49</v>
      </c>
      <c r="P170" s="142">
        <f>O170*H170</f>
        <v>0</v>
      </c>
      <c r="Q170" s="142">
        <v>2.6900000000000001E-3</v>
      </c>
      <c r="R170" s="142">
        <f>Q170*H170</f>
        <v>9.6033000000000007E-2</v>
      </c>
      <c r="S170" s="142">
        <v>0</v>
      </c>
      <c r="T170" s="143">
        <f>S170*H170</f>
        <v>0</v>
      </c>
      <c r="AR170" s="144" t="s">
        <v>150</v>
      </c>
      <c r="AT170" s="144" t="s">
        <v>145</v>
      </c>
      <c r="AU170" s="144" t="s">
        <v>88</v>
      </c>
      <c r="AY170" s="18" t="s">
        <v>143</v>
      </c>
      <c r="BE170" s="145">
        <f>IF(N170="základní",J170,0)</f>
        <v>0</v>
      </c>
      <c r="BF170" s="145">
        <f>IF(N170="snížená",J170,0)</f>
        <v>0</v>
      </c>
      <c r="BG170" s="145">
        <f>IF(N170="zákl. přenesená",J170,0)</f>
        <v>0</v>
      </c>
      <c r="BH170" s="145">
        <f>IF(N170="sníž. přenesená",J170,0)</f>
        <v>0</v>
      </c>
      <c r="BI170" s="145">
        <f>IF(N170="nulová",J170,0)</f>
        <v>0</v>
      </c>
      <c r="BJ170" s="18" t="s">
        <v>86</v>
      </c>
      <c r="BK170" s="145">
        <f>ROUND(I170*H170,2)</f>
        <v>0</v>
      </c>
      <c r="BL170" s="18" t="s">
        <v>150</v>
      </c>
      <c r="BM170" s="144" t="s">
        <v>767</v>
      </c>
    </row>
    <row r="171" spans="2:65" s="1" customFormat="1" ht="11.25">
      <c r="B171" s="33"/>
      <c r="D171" s="146" t="s">
        <v>152</v>
      </c>
      <c r="F171" s="147" t="s">
        <v>768</v>
      </c>
      <c r="I171" s="148"/>
      <c r="L171" s="33"/>
      <c r="M171" s="149"/>
      <c r="T171" s="54"/>
      <c r="AT171" s="18" t="s">
        <v>152</v>
      </c>
      <c r="AU171" s="18" t="s">
        <v>88</v>
      </c>
    </row>
    <row r="172" spans="2:65" s="1" customFormat="1" ht="11.25">
      <c r="B172" s="33"/>
      <c r="D172" s="150" t="s">
        <v>154</v>
      </c>
      <c r="F172" s="151" t="s">
        <v>769</v>
      </c>
      <c r="I172" s="148"/>
      <c r="L172" s="33"/>
      <c r="M172" s="149"/>
      <c r="T172" s="54"/>
      <c r="AT172" s="18" t="s">
        <v>154</v>
      </c>
      <c r="AU172" s="18" t="s">
        <v>88</v>
      </c>
    </row>
    <row r="173" spans="2:65" s="13" customFormat="1" ht="11.25">
      <c r="B173" s="159"/>
      <c r="D173" s="146" t="s">
        <v>156</v>
      </c>
      <c r="E173" s="160" t="s">
        <v>3</v>
      </c>
      <c r="F173" s="161" t="s">
        <v>290</v>
      </c>
      <c r="H173" s="160" t="s">
        <v>3</v>
      </c>
      <c r="I173" s="162"/>
      <c r="L173" s="159"/>
      <c r="M173" s="163"/>
      <c r="T173" s="164"/>
      <c r="AT173" s="160" t="s">
        <v>156</v>
      </c>
      <c r="AU173" s="160" t="s">
        <v>88</v>
      </c>
      <c r="AV173" s="13" t="s">
        <v>86</v>
      </c>
      <c r="AW173" s="13" t="s">
        <v>37</v>
      </c>
      <c r="AX173" s="13" t="s">
        <v>78</v>
      </c>
      <c r="AY173" s="160" t="s">
        <v>143</v>
      </c>
    </row>
    <row r="174" spans="2:65" s="12" customFormat="1" ht="11.25">
      <c r="B174" s="152"/>
      <c r="D174" s="146" t="s">
        <v>156</v>
      </c>
      <c r="E174" s="153" t="s">
        <v>3</v>
      </c>
      <c r="F174" s="154" t="s">
        <v>770</v>
      </c>
      <c r="H174" s="155">
        <v>35.700000000000003</v>
      </c>
      <c r="I174" s="156"/>
      <c r="L174" s="152"/>
      <c r="M174" s="157"/>
      <c r="T174" s="158"/>
      <c r="AT174" s="153" t="s">
        <v>156</v>
      </c>
      <c r="AU174" s="153" t="s">
        <v>88</v>
      </c>
      <c r="AV174" s="12" t="s">
        <v>88</v>
      </c>
      <c r="AW174" s="12" t="s">
        <v>37</v>
      </c>
      <c r="AX174" s="12" t="s">
        <v>86</v>
      </c>
      <c r="AY174" s="153" t="s">
        <v>143</v>
      </c>
    </row>
    <row r="175" spans="2:65" s="1" customFormat="1" ht="16.5" customHeight="1">
      <c r="B175" s="132"/>
      <c r="C175" s="133" t="s">
        <v>382</v>
      </c>
      <c r="D175" s="133" t="s">
        <v>145</v>
      </c>
      <c r="E175" s="134" t="s">
        <v>771</v>
      </c>
      <c r="F175" s="135" t="s">
        <v>772</v>
      </c>
      <c r="G175" s="136" t="s">
        <v>148</v>
      </c>
      <c r="H175" s="137">
        <v>35.700000000000003</v>
      </c>
      <c r="I175" s="138"/>
      <c r="J175" s="139">
        <f>ROUND(I175*H175,2)</f>
        <v>0</v>
      </c>
      <c r="K175" s="135" t="s">
        <v>149</v>
      </c>
      <c r="L175" s="33"/>
      <c r="M175" s="140" t="s">
        <v>3</v>
      </c>
      <c r="N175" s="141" t="s">
        <v>49</v>
      </c>
      <c r="P175" s="142">
        <f>O175*H175</f>
        <v>0</v>
      </c>
      <c r="Q175" s="142">
        <v>0</v>
      </c>
      <c r="R175" s="142">
        <f>Q175*H175</f>
        <v>0</v>
      </c>
      <c r="S175" s="142">
        <v>0</v>
      </c>
      <c r="T175" s="143">
        <f>S175*H175</f>
        <v>0</v>
      </c>
      <c r="AR175" s="144" t="s">
        <v>150</v>
      </c>
      <c r="AT175" s="144" t="s">
        <v>145</v>
      </c>
      <c r="AU175" s="144" t="s">
        <v>88</v>
      </c>
      <c r="AY175" s="18" t="s">
        <v>143</v>
      </c>
      <c r="BE175" s="145">
        <f>IF(N175="základní",J175,0)</f>
        <v>0</v>
      </c>
      <c r="BF175" s="145">
        <f>IF(N175="snížená",J175,0)</f>
        <v>0</v>
      </c>
      <c r="BG175" s="145">
        <f>IF(N175="zákl. přenesená",J175,0)</f>
        <v>0</v>
      </c>
      <c r="BH175" s="145">
        <f>IF(N175="sníž. přenesená",J175,0)</f>
        <v>0</v>
      </c>
      <c r="BI175" s="145">
        <f>IF(N175="nulová",J175,0)</f>
        <v>0</v>
      </c>
      <c r="BJ175" s="18" t="s">
        <v>86</v>
      </c>
      <c r="BK175" s="145">
        <f>ROUND(I175*H175,2)</f>
        <v>0</v>
      </c>
      <c r="BL175" s="18" t="s">
        <v>150</v>
      </c>
      <c r="BM175" s="144" t="s">
        <v>773</v>
      </c>
    </row>
    <row r="176" spans="2:65" s="1" customFormat="1" ht="11.25">
      <c r="B176" s="33"/>
      <c r="D176" s="146" t="s">
        <v>152</v>
      </c>
      <c r="F176" s="147" t="s">
        <v>774</v>
      </c>
      <c r="I176" s="148"/>
      <c r="L176" s="33"/>
      <c r="M176" s="149"/>
      <c r="T176" s="54"/>
      <c r="AT176" s="18" t="s">
        <v>152</v>
      </c>
      <c r="AU176" s="18" t="s">
        <v>88</v>
      </c>
    </row>
    <row r="177" spans="2:65" s="1" customFormat="1" ht="11.25">
      <c r="B177" s="33"/>
      <c r="D177" s="150" t="s">
        <v>154</v>
      </c>
      <c r="F177" s="151" t="s">
        <v>775</v>
      </c>
      <c r="I177" s="148"/>
      <c r="L177" s="33"/>
      <c r="M177" s="149"/>
      <c r="T177" s="54"/>
      <c r="AT177" s="18" t="s">
        <v>154</v>
      </c>
      <c r="AU177" s="18" t="s">
        <v>88</v>
      </c>
    </row>
    <row r="178" spans="2:65" s="1" customFormat="1" ht="16.5" customHeight="1">
      <c r="B178" s="132"/>
      <c r="C178" s="133" t="s">
        <v>390</v>
      </c>
      <c r="D178" s="133" t="s">
        <v>145</v>
      </c>
      <c r="E178" s="134" t="s">
        <v>776</v>
      </c>
      <c r="F178" s="135" t="s">
        <v>777</v>
      </c>
      <c r="G178" s="136" t="s">
        <v>231</v>
      </c>
      <c r="H178" s="137">
        <v>0.224</v>
      </c>
      <c r="I178" s="138"/>
      <c r="J178" s="139">
        <f>ROUND(I178*H178,2)</f>
        <v>0</v>
      </c>
      <c r="K178" s="135" t="s">
        <v>149</v>
      </c>
      <c r="L178" s="33"/>
      <c r="M178" s="140" t="s">
        <v>3</v>
      </c>
      <c r="N178" s="141" t="s">
        <v>49</v>
      </c>
      <c r="P178" s="142">
        <f>O178*H178</f>
        <v>0</v>
      </c>
      <c r="Q178" s="142">
        <v>1.06277</v>
      </c>
      <c r="R178" s="142">
        <f>Q178*H178</f>
        <v>0.23806047999999999</v>
      </c>
      <c r="S178" s="142">
        <v>0</v>
      </c>
      <c r="T178" s="143">
        <f>S178*H178</f>
        <v>0</v>
      </c>
      <c r="AR178" s="144" t="s">
        <v>150</v>
      </c>
      <c r="AT178" s="144" t="s">
        <v>145</v>
      </c>
      <c r="AU178" s="144" t="s">
        <v>88</v>
      </c>
      <c r="AY178" s="18" t="s">
        <v>143</v>
      </c>
      <c r="BE178" s="145">
        <f>IF(N178="základní",J178,0)</f>
        <v>0</v>
      </c>
      <c r="BF178" s="145">
        <f>IF(N178="snížená",J178,0)</f>
        <v>0</v>
      </c>
      <c r="BG178" s="145">
        <f>IF(N178="zákl. přenesená",J178,0)</f>
        <v>0</v>
      </c>
      <c r="BH178" s="145">
        <f>IF(N178="sníž. přenesená",J178,0)</f>
        <v>0</v>
      </c>
      <c r="BI178" s="145">
        <f>IF(N178="nulová",J178,0)</f>
        <v>0</v>
      </c>
      <c r="BJ178" s="18" t="s">
        <v>86</v>
      </c>
      <c r="BK178" s="145">
        <f>ROUND(I178*H178,2)</f>
        <v>0</v>
      </c>
      <c r="BL178" s="18" t="s">
        <v>150</v>
      </c>
      <c r="BM178" s="144" t="s">
        <v>778</v>
      </c>
    </row>
    <row r="179" spans="2:65" s="1" customFormat="1" ht="11.25">
      <c r="B179" s="33"/>
      <c r="D179" s="146" t="s">
        <v>152</v>
      </c>
      <c r="F179" s="147" t="s">
        <v>779</v>
      </c>
      <c r="I179" s="148"/>
      <c r="L179" s="33"/>
      <c r="M179" s="149"/>
      <c r="T179" s="54"/>
      <c r="AT179" s="18" t="s">
        <v>152</v>
      </c>
      <c r="AU179" s="18" t="s">
        <v>88</v>
      </c>
    </row>
    <row r="180" spans="2:65" s="1" customFormat="1" ht="11.25">
      <c r="B180" s="33"/>
      <c r="D180" s="150" t="s">
        <v>154</v>
      </c>
      <c r="F180" s="151" t="s">
        <v>780</v>
      </c>
      <c r="I180" s="148"/>
      <c r="L180" s="33"/>
      <c r="M180" s="149"/>
      <c r="T180" s="54"/>
      <c r="AT180" s="18" t="s">
        <v>154</v>
      </c>
      <c r="AU180" s="18" t="s">
        <v>88</v>
      </c>
    </row>
    <row r="181" spans="2:65" s="13" customFormat="1" ht="11.25">
      <c r="B181" s="159"/>
      <c r="D181" s="146" t="s">
        <v>156</v>
      </c>
      <c r="E181" s="160" t="s">
        <v>3</v>
      </c>
      <c r="F181" s="161" t="s">
        <v>290</v>
      </c>
      <c r="H181" s="160" t="s">
        <v>3</v>
      </c>
      <c r="I181" s="162"/>
      <c r="L181" s="159"/>
      <c r="M181" s="163"/>
      <c r="T181" s="164"/>
      <c r="AT181" s="160" t="s">
        <v>156</v>
      </c>
      <c r="AU181" s="160" t="s">
        <v>88</v>
      </c>
      <c r="AV181" s="13" t="s">
        <v>86</v>
      </c>
      <c r="AW181" s="13" t="s">
        <v>37</v>
      </c>
      <c r="AX181" s="13" t="s">
        <v>78</v>
      </c>
      <c r="AY181" s="160" t="s">
        <v>143</v>
      </c>
    </row>
    <row r="182" spans="2:65" s="13" customFormat="1" ht="11.25">
      <c r="B182" s="159"/>
      <c r="D182" s="146" t="s">
        <v>156</v>
      </c>
      <c r="E182" s="160" t="s">
        <v>3</v>
      </c>
      <c r="F182" s="161" t="s">
        <v>757</v>
      </c>
      <c r="H182" s="160" t="s">
        <v>3</v>
      </c>
      <c r="I182" s="162"/>
      <c r="L182" s="159"/>
      <c r="M182" s="163"/>
      <c r="T182" s="164"/>
      <c r="AT182" s="160" t="s">
        <v>156</v>
      </c>
      <c r="AU182" s="160" t="s">
        <v>88</v>
      </c>
      <c r="AV182" s="13" t="s">
        <v>86</v>
      </c>
      <c r="AW182" s="13" t="s">
        <v>37</v>
      </c>
      <c r="AX182" s="13" t="s">
        <v>78</v>
      </c>
      <c r="AY182" s="160" t="s">
        <v>143</v>
      </c>
    </row>
    <row r="183" spans="2:65" s="12" customFormat="1" ht="11.25">
      <c r="B183" s="152"/>
      <c r="D183" s="146" t="s">
        <v>156</v>
      </c>
      <c r="E183" s="153" t="s">
        <v>3</v>
      </c>
      <c r="F183" s="154" t="s">
        <v>781</v>
      </c>
      <c r="H183" s="155">
        <v>0.224</v>
      </c>
      <c r="I183" s="156"/>
      <c r="L183" s="152"/>
      <c r="M183" s="157"/>
      <c r="T183" s="158"/>
      <c r="AT183" s="153" t="s">
        <v>156</v>
      </c>
      <c r="AU183" s="153" t="s">
        <v>88</v>
      </c>
      <c r="AV183" s="12" t="s">
        <v>88</v>
      </c>
      <c r="AW183" s="12" t="s">
        <v>37</v>
      </c>
      <c r="AX183" s="12" t="s">
        <v>86</v>
      </c>
      <c r="AY183" s="153" t="s">
        <v>143</v>
      </c>
    </row>
    <row r="184" spans="2:65" s="11" customFormat="1" ht="22.9" customHeight="1">
      <c r="B184" s="120"/>
      <c r="D184" s="121" t="s">
        <v>77</v>
      </c>
      <c r="E184" s="130" t="s">
        <v>176</v>
      </c>
      <c r="F184" s="130" t="s">
        <v>177</v>
      </c>
      <c r="I184" s="123"/>
      <c r="J184" s="131">
        <f>BK184</f>
        <v>0</v>
      </c>
      <c r="L184" s="120"/>
      <c r="M184" s="125"/>
      <c r="P184" s="126">
        <f>SUM(P185:P202)</f>
        <v>0</v>
      </c>
      <c r="R184" s="126">
        <f>SUM(R185:R202)</f>
        <v>1.5477799999999999</v>
      </c>
      <c r="T184" s="127">
        <f>SUM(T185:T202)</f>
        <v>0</v>
      </c>
      <c r="AR184" s="121" t="s">
        <v>86</v>
      </c>
      <c r="AT184" s="128" t="s">
        <v>77</v>
      </c>
      <c r="AU184" s="128" t="s">
        <v>86</v>
      </c>
      <c r="AY184" s="121" t="s">
        <v>143</v>
      </c>
      <c r="BK184" s="129">
        <f>SUM(BK185:BK202)</f>
        <v>0</v>
      </c>
    </row>
    <row r="185" spans="2:65" s="1" customFormat="1" ht="16.5" customHeight="1">
      <c r="B185" s="132"/>
      <c r="C185" s="133" t="s">
        <v>398</v>
      </c>
      <c r="D185" s="133" t="s">
        <v>145</v>
      </c>
      <c r="E185" s="134" t="s">
        <v>782</v>
      </c>
      <c r="F185" s="135" t="s">
        <v>783</v>
      </c>
      <c r="G185" s="136" t="s">
        <v>231</v>
      </c>
      <c r="H185" s="137">
        <v>1.3859999999999999</v>
      </c>
      <c r="I185" s="138"/>
      <c r="J185" s="139">
        <f>ROUND(I185*H185,2)</f>
        <v>0</v>
      </c>
      <c r="K185" s="135" t="s">
        <v>149</v>
      </c>
      <c r="L185" s="33"/>
      <c r="M185" s="140" t="s">
        <v>3</v>
      </c>
      <c r="N185" s="141" t="s">
        <v>49</v>
      </c>
      <c r="P185" s="142">
        <f>O185*H185</f>
        <v>0</v>
      </c>
      <c r="Q185" s="142">
        <v>0</v>
      </c>
      <c r="R185" s="142">
        <f>Q185*H185</f>
        <v>0</v>
      </c>
      <c r="S185" s="142">
        <v>0</v>
      </c>
      <c r="T185" s="143">
        <f>S185*H185</f>
        <v>0</v>
      </c>
      <c r="AR185" s="144" t="s">
        <v>150</v>
      </c>
      <c r="AT185" s="144" t="s">
        <v>145</v>
      </c>
      <c r="AU185" s="144" t="s">
        <v>88</v>
      </c>
      <c r="AY185" s="18" t="s">
        <v>143</v>
      </c>
      <c r="BE185" s="145">
        <f>IF(N185="základní",J185,0)</f>
        <v>0</v>
      </c>
      <c r="BF185" s="145">
        <f>IF(N185="snížená",J185,0)</f>
        <v>0</v>
      </c>
      <c r="BG185" s="145">
        <f>IF(N185="zákl. přenesená",J185,0)</f>
        <v>0</v>
      </c>
      <c r="BH185" s="145">
        <f>IF(N185="sníž. přenesená",J185,0)</f>
        <v>0</v>
      </c>
      <c r="BI185" s="145">
        <f>IF(N185="nulová",J185,0)</f>
        <v>0</v>
      </c>
      <c r="BJ185" s="18" t="s">
        <v>86</v>
      </c>
      <c r="BK185" s="145">
        <f>ROUND(I185*H185,2)</f>
        <v>0</v>
      </c>
      <c r="BL185" s="18" t="s">
        <v>150</v>
      </c>
      <c r="BM185" s="144" t="s">
        <v>784</v>
      </c>
    </row>
    <row r="186" spans="2:65" s="1" customFormat="1" ht="11.25">
      <c r="B186" s="33"/>
      <c r="D186" s="146" t="s">
        <v>152</v>
      </c>
      <c r="F186" s="147" t="s">
        <v>785</v>
      </c>
      <c r="I186" s="148"/>
      <c r="L186" s="33"/>
      <c r="M186" s="149"/>
      <c r="T186" s="54"/>
      <c r="AT186" s="18" t="s">
        <v>152</v>
      </c>
      <c r="AU186" s="18" t="s">
        <v>88</v>
      </c>
    </row>
    <row r="187" spans="2:65" s="1" customFormat="1" ht="11.25">
      <c r="B187" s="33"/>
      <c r="D187" s="150" t="s">
        <v>154</v>
      </c>
      <c r="F187" s="151" t="s">
        <v>786</v>
      </c>
      <c r="I187" s="148"/>
      <c r="L187" s="33"/>
      <c r="M187" s="149"/>
      <c r="T187" s="54"/>
      <c r="AT187" s="18" t="s">
        <v>154</v>
      </c>
      <c r="AU187" s="18" t="s">
        <v>88</v>
      </c>
    </row>
    <row r="188" spans="2:65" s="12" customFormat="1" ht="11.25">
      <c r="B188" s="152"/>
      <c r="D188" s="146" t="s">
        <v>156</v>
      </c>
      <c r="E188" s="153" t="s">
        <v>3</v>
      </c>
      <c r="F188" s="154" t="s">
        <v>787</v>
      </c>
      <c r="H188" s="155">
        <v>1.3859999999999999</v>
      </c>
      <c r="I188" s="156"/>
      <c r="L188" s="152"/>
      <c r="M188" s="157"/>
      <c r="T188" s="158"/>
      <c r="AT188" s="153" t="s">
        <v>156</v>
      </c>
      <c r="AU188" s="153" t="s">
        <v>88</v>
      </c>
      <c r="AV188" s="12" t="s">
        <v>88</v>
      </c>
      <c r="AW188" s="12" t="s">
        <v>37</v>
      </c>
      <c r="AX188" s="12" t="s">
        <v>86</v>
      </c>
      <c r="AY188" s="153" t="s">
        <v>143</v>
      </c>
    </row>
    <row r="189" spans="2:65" s="1" customFormat="1" ht="24.2" customHeight="1">
      <c r="B189" s="132"/>
      <c r="C189" s="176" t="s">
        <v>405</v>
      </c>
      <c r="D189" s="176" t="s">
        <v>331</v>
      </c>
      <c r="E189" s="177" t="s">
        <v>788</v>
      </c>
      <c r="F189" s="178" t="s">
        <v>789</v>
      </c>
      <c r="G189" s="179" t="s">
        <v>519</v>
      </c>
      <c r="H189" s="180">
        <v>1524.6</v>
      </c>
      <c r="I189" s="181"/>
      <c r="J189" s="182">
        <f>ROUND(I189*H189,2)</f>
        <v>0</v>
      </c>
      <c r="K189" s="178" t="s">
        <v>3</v>
      </c>
      <c r="L189" s="183"/>
      <c r="M189" s="184" t="s">
        <v>3</v>
      </c>
      <c r="N189" s="185" t="s">
        <v>49</v>
      </c>
      <c r="P189" s="142">
        <f>O189*H189</f>
        <v>0</v>
      </c>
      <c r="Q189" s="142">
        <v>1E-3</v>
      </c>
      <c r="R189" s="142">
        <f>Q189*H189</f>
        <v>1.5246</v>
      </c>
      <c r="S189" s="142">
        <v>0</v>
      </c>
      <c r="T189" s="143">
        <f>S189*H189</f>
        <v>0</v>
      </c>
      <c r="AR189" s="144" t="s">
        <v>163</v>
      </c>
      <c r="AT189" s="144" t="s">
        <v>331</v>
      </c>
      <c r="AU189" s="144" t="s">
        <v>88</v>
      </c>
      <c r="AY189" s="18" t="s">
        <v>143</v>
      </c>
      <c r="BE189" s="145">
        <f>IF(N189="základní",J189,0)</f>
        <v>0</v>
      </c>
      <c r="BF189" s="145">
        <f>IF(N189="snížená",J189,0)</f>
        <v>0</v>
      </c>
      <c r="BG189" s="145">
        <f>IF(N189="zákl. přenesená",J189,0)</f>
        <v>0</v>
      </c>
      <c r="BH189" s="145">
        <f>IF(N189="sníž. přenesená",J189,0)</f>
        <v>0</v>
      </c>
      <c r="BI189" s="145">
        <f>IF(N189="nulová",J189,0)</f>
        <v>0</v>
      </c>
      <c r="BJ189" s="18" t="s">
        <v>86</v>
      </c>
      <c r="BK189" s="145">
        <f>ROUND(I189*H189,2)</f>
        <v>0</v>
      </c>
      <c r="BL189" s="18" t="s">
        <v>150</v>
      </c>
      <c r="BM189" s="144" t="s">
        <v>790</v>
      </c>
    </row>
    <row r="190" spans="2:65" s="1" customFormat="1" ht="11.25">
      <c r="B190" s="33"/>
      <c r="D190" s="146" t="s">
        <v>152</v>
      </c>
      <c r="F190" s="147" t="s">
        <v>789</v>
      </c>
      <c r="I190" s="148"/>
      <c r="L190" s="33"/>
      <c r="M190" s="149"/>
      <c r="T190" s="54"/>
      <c r="AT190" s="18" t="s">
        <v>152</v>
      </c>
      <c r="AU190" s="18" t="s">
        <v>88</v>
      </c>
    </row>
    <row r="191" spans="2:65" s="12" customFormat="1" ht="11.25">
      <c r="B191" s="152"/>
      <c r="D191" s="146" t="s">
        <v>156</v>
      </c>
      <c r="F191" s="154" t="s">
        <v>791</v>
      </c>
      <c r="H191" s="155">
        <v>1524.6</v>
      </c>
      <c r="I191" s="156"/>
      <c r="L191" s="152"/>
      <c r="M191" s="157"/>
      <c r="T191" s="158"/>
      <c r="AT191" s="153" t="s">
        <v>156</v>
      </c>
      <c r="AU191" s="153" t="s">
        <v>88</v>
      </c>
      <c r="AV191" s="12" t="s">
        <v>88</v>
      </c>
      <c r="AW191" s="12" t="s">
        <v>4</v>
      </c>
      <c r="AX191" s="12" t="s">
        <v>86</v>
      </c>
      <c r="AY191" s="153" t="s">
        <v>143</v>
      </c>
    </row>
    <row r="192" spans="2:65" s="1" customFormat="1" ht="16.5" customHeight="1">
      <c r="B192" s="132"/>
      <c r="C192" s="133" t="s">
        <v>8</v>
      </c>
      <c r="D192" s="133" t="s">
        <v>145</v>
      </c>
      <c r="E192" s="134" t="s">
        <v>792</v>
      </c>
      <c r="F192" s="135" t="s">
        <v>793</v>
      </c>
      <c r="G192" s="136" t="s">
        <v>320</v>
      </c>
      <c r="H192" s="137">
        <v>50</v>
      </c>
      <c r="I192" s="138"/>
      <c r="J192" s="139">
        <f>ROUND(I192*H192,2)</f>
        <v>0</v>
      </c>
      <c r="K192" s="135" t="s">
        <v>149</v>
      </c>
      <c r="L192" s="33"/>
      <c r="M192" s="140" t="s">
        <v>3</v>
      </c>
      <c r="N192" s="141" t="s">
        <v>49</v>
      </c>
      <c r="P192" s="142">
        <f>O192*H192</f>
        <v>0</v>
      </c>
      <c r="Q192" s="142">
        <v>1.0000000000000001E-5</v>
      </c>
      <c r="R192" s="142">
        <f>Q192*H192</f>
        <v>5.0000000000000001E-4</v>
      </c>
      <c r="S192" s="142">
        <v>0</v>
      </c>
      <c r="T192" s="143">
        <f>S192*H192</f>
        <v>0</v>
      </c>
      <c r="AR192" s="144" t="s">
        <v>150</v>
      </c>
      <c r="AT192" s="144" t="s">
        <v>145</v>
      </c>
      <c r="AU192" s="144" t="s">
        <v>88</v>
      </c>
      <c r="AY192" s="18" t="s">
        <v>143</v>
      </c>
      <c r="BE192" s="145">
        <f>IF(N192="základní",J192,0)</f>
        <v>0</v>
      </c>
      <c r="BF192" s="145">
        <f>IF(N192="snížená",J192,0)</f>
        <v>0</v>
      </c>
      <c r="BG192" s="145">
        <f>IF(N192="zákl. přenesená",J192,0)</f>
        <v>0</v>
      </c>
      <c r="BH192" s="145">
        <f>IF(N192="sníž. přenesená",J192,0)</f>
        <v>0</v>
      </c>
      <c r="BI192" s="145">
        <f>IF(N192="nulová",J192,0)</f>
        <v>0</v>
      </c>
      <c r="BJ192" s="18" t="s">
        <v>86</v>
      </c>
      <c r="BK192" s="145">
        <f>ROUND(I192*H192,2)</f>
        <v>0</v>
      </c>
      <c r="BL192" s="18" t="s">
        <v>150</v>
      </c>
      <c r="BM192" s="144" t="s">
        <v>794</v>
      </c>
    </row>
    <row r="193" spans="2:65" s="1" customFormat="1" ht="11.25">
      <c r="B193" s="33"/>
      <c r="D193" s="146" t="s">
        <v>152</v>
      </c>
      <c r="F193" s="147" t="s">
        <v>795</v>
      </c>
      <c r="I193" s="148"/>
      <c r="L193" s="33"/>
      <c r="M193" s="149"/>
      <c r="T193" s="54"/>
      <c r="AT193" s="18" t="s">
        <v>152</v>
      </c>
      <c r="AU193" s="18" t="s">
        <v>88</v>
      </c>
    </row>
    <row r="194" spans="2:65" s="1" customFormat="1" ht="11.25">
      <c r="B194" s="33"/>
      <c r="D194" s="150" t="s">
        <v>154</v>
      </c>
      <c r="F194" s="151" t="s">
        <v>796</v>
      </c>
      <c r="I194" s="148"/>
      <c r="L194" s="33"/>
      <c r="M194" s="149"/>
      <c r="T194" s="54"/>
      <c r="AT194" s="18" t="s">
        <v>154</v>
      </c>
      <c r="AU194" s="18" t="s">
        <v>88</v>
      </c>
    </row>
    <row r="195" spans="2:65" s="12" customFormat="1" ht="11.25">
      <c r="B195" s="152"/>
      <c r="D195" s="146" t="s">
        <v>156</v>
      </c>
      <c r="E195" s="153" t="s">
        <v>3</v>
      </c>
      <c r="F195" s="154" t="s">
        <v>797</v>
      </c>
      <c r="H195" s="155">
        <v>50</v>
      </c>
      <c r="I195" s="156"/>
      <c r="L195" s="152"/>
      <c r="M195" s="157"/>
      <c r="T195" s="158"/>
      <c r="AT195" s="153" t="s">
        <v>156</v>
      </c>
      <c r="AU195" s="153" t="s">
        <v>88</v>
      </c>
      <c r="AV195" s="12" t="s">
        <v>88</v>
      </c>
      <c r="AW195" s="12" t="s">
        <v>37</v>
      </c>
      <c r="AX195" s="12" t="s">
        <v>86</v>
      </c>
      <c r="AY195" s="153" t="s">
        <v>143</v>
      </c>
    </row>
    <row r="196" spans="2:65" s="1" customFormat="1" ht="16.5" customHeight="1">
      <c r="B196" s="132"/>
      <c r="C196" s="133" t="s">
        <v>419</v>
      </c>
      <c r="D196" s="133" t="s">
        <v>145</v>
      </c>
      <c r="E196" s="134" t="s">
        <v>798</v>
      </c>
      <c r="F196" s="135" t="s">
        <v>799</v>
      </c>
      <c r="G196" s="136" t="s">
        <v>320</v>
      </c>
      <c r="H196" s="137">
        <v>36</v>
      </c>
      <c r="I196" s="138"/>
      <c r="J196" s="139">
        <f>ROUND(I196*H196,2)</f>
        <v>0</v>
      </c>
      <c r="K196" s="135" t="s">
        <v>149</v>
      </c>
      <c r="L196" s="33"/>
      <c r="M196" s="140" t="s">
        <v>3</v>
      </c>
      <c r="N196" s="141" t="s">
        <v>49</v>
      </c>
      <c r="P196" s="142">
        <f>O196*H196</f>
        <v>0</v>
      </c>
      <c r="Q196" s="142">
        <v>6.9999999999999994E-5</v>
      </c>
      <c r="R196" s="142">
        <f>Q196*H196</f>
        <v>2.5199999999999997E-3</v>
      </c>
      <c r="S196" s="142">
        <v>0</v>
      </c>
      <c r="T196" s="143">
        <f>S196*H196</f>
        <v>0</v>
      </c>
      <c r="AR196" s="144" t="s">
        <v>150</v>
      </c>
      <c r="AT196" s="144" t="s">
        <v>145</v>
      </c>
      <c r="AU196" s="144" t="s">
        <v>88</v>
      </c>
      <c r="AY196" s="18" t="s">
        <v>143</v>
      </c>
      <c r="BE196" s="145">
        <f>IF(N196="základní",J196,0)</f>
        <v>0</v>
      </c>
      <c r="BF196" s="145">
        <f>IF(N196="snížená",J196,0)</f>
        <v>0</v>
      </c>
      <c r="BG196" s="145">
        <f>IF(N196="zákl. přenesená",J196,0)</f>
        <v>0</v>
      </c>
      <c r="BH196" s="145">
        <f>IF(N196="sníž. přenesená",J196,0)</f>
        <v>0</v>
      </c>
      <c r="BI196" s="145">
        <f>IF(N196="nulová",J196,0)</f>
        <v>0</v>
      </c>
      <c r="BJ196" s="18" t="s">
        <v>86</v>
      </c>
      <c r="BK196" s="145">
        <f>ROUND(I196*H196,2)</f>
        <v>0</v>
      </c>
      <c r="BL196" s="18" t="s">
        <v>150</v>
      </c>
      <c r="BM196" s="144" t="s">
        <v>800</v>
      </c>
    </row>
    <row r="197" spans="2:65" s="1" customFormat="1" ht="11.25">
      <c r="B197" s="33"/>
      <c r="D197" s="146" t="s">
        <v>152</v>
      </c>
      <c r="F197" s="147" t="s">
        <v>801</v>
      </c>
      <c r="I197" s="148"/>
      <c r="L197" s="33"/>
      <c r="M197" s="149"/>
      <c r="T197" s="54"/>
      <c r="AT197" s="18" t="s">
        <v>152</v>
      </c>
      <c r="AU197" s="18" t="s">
        <v>88</v>
      </c>
    </row>
    <row r="198" spans="2:65" s="1" customFormat="1" ht="11.25">
      <c r="B198" s="33"/>
      <c r="D198" s="150" t="s">
        <v>154</v>
      </c>
      <c r="F198" s="151" t="s">
        <v>802</v>
      </c>
      <c r="I198" s="148"/>
      <c r="L198" s="33"/>
      <c r="M198" s="149"/>
      <c r="T198" s="54"/>
      <c r="AT198" s="18" t="s">
        <v>154</v>
      </c>
      <c r="AU198" s="18" t="s">
        <v>88</v>
      </c>
    </row>
    <row r="199" spans="2:65" s="12" customFormat="1" ht="11.25">
      <c r="B199" s="152"/>
      <c r="D199" s="146" t="s">
        <v>156</v>
      </c>
      <c r="E199" s="153" t="s">
        <v>3</v>
      </c>
      <c r="F199" s="154" t="s">
        <v>803</v>
      </c>
      <c r="H199" s="155">
        <v>36</v>
      </c>
      <c r="I199" s="156"/>
      <c r="L199" s="152"/>
      <c r="M199" s="157"/>
      <c r="T199" s="158"/>
      <c r="AT199" s="153" t="s">
        <v>156</v>
      </c>
      <c r="AU199" s="153" t="s">
        <v>88</v>
      </c>
      <c r="AV199" s="12" t="s">
        <v>88</v>
      </c>
      <c r="AW199" s="12" t="s">
        <v>37</v>
      </c>
      <c r="AX199" s="12" t="s">
        <v>86</v>
      </c>
      <c r="AY199" s="153" t="s">
        <v>143</v>
      </c>
    </row>
    <row r="200" spans="2:65" s="1" customFormat="1" ht="16.5" customHeight="1">
      <c r="B200" s="132"/>
      <c r="C200" s="133" t="s">
        <v>423</v>
      </c>
      <c r="D200" s="133" t="s">
        <v>145</v>
      </c>
      <c r="E200" s="134" t="s">
        <v>804</v>
      </c>
      <c r="F200" s="135" t="s">
        <v>805</v>
      </c>
      <c r="G200" s="136" t="s">
        <v>320</v>
      </c>
      <c r="H200" s="137">
        <v>36</v>
      </c>
      <c r="I200" s="138"/>
      <c r="J200" s="139">
        <f>ROUND(I200*H200,2)</f>
        <v>0</v>
      </c>
      <c r="K200" s="135" t="s">
        <v>149</v>
      </c>
      <c r="L200" s="33"/>
      <c r="M200" s="140" t="s">
        <v>3</v>
      </c>
      <c r="N200" s="141" t="s">
        <v>49</v>
      </c>
      <c r="P200" s="142">
        <f>O200*H200</f>
        <v>0</v>
      </c>
      <c r="Q200" s="142">
        <v>5.5999999999999995E-4</v>
      </c>
      <c r="R200" s="142">
        <f>Q200*H200</f>
        <v>2.0159999999999997E-2</v>
      </c>
      <c r="S200" s="142">
        <v>0</v>
      </c>
      <c r="T200" s="143">
        <f>S200*H200</f>
        <v>0</v>
      </c>
      <c r="AR200" s="144" t="s">
        <v>150</v>
      </c>
      <c r="AT200" s="144" t="s">
        <v>145</v>
      </c>
      <c r="AU200" s="144" t="s">
        <v>88</v>
      </c>
      <c r="AY200" s="18" t="s">
        <v>143</v>
      </c>
      <c r="BE200" s="145">
        <f>IF(N200="základní",J200,0)</f>
        <v>0</v>
      </c>
      <c r="BF200" s="145">
        <f>IF(N200="snížená",J200,0)</f>
        <v>0</v>
      </c>
      <c r="BG200" s="145">
        <f>IF(N200="zákl. přenesená",J200,0)</f>
        <v>0</v>
      </c>
      <c r="BH200" s="145">
        <f>IF(N200="sníž. přenesená",J200,0)</f>
        <v>0</v>
      </c>
      <c r="BI200" s="145">
        <f>IF(N200="nulová",J200,0)</f>
        <v>0</v>
      </c>
      <c r="BJ200" s="18" t="s">
        <v>86</v>
      </c>
      <c r="BK200" s="145">
        <f>ROUND(I200*H200,2)</f>
        <v>0</v>
      </c>
      <c r="BL200" s="18" t="s">
        <v>150</v>
      </c>
      <c r="BM200" s="144" t="s">
        <v>806</v>
      </c>
    </row>
    <row r="201" spans="2:65" s="1" customFormat="1" ht="11.25">
      <c r="B201" s="33"/>
      <c r="D201" s="146" t="s">
        <v>152</v>
      </c>
      <c r="F201" s="147" t="s">
        <v>807</v>
      </c>
      <c r="I201" s="148"/>
      <c r="L201" s="33"/>
      <c r="M201" s="149"/>
      <c r="T201" s="54"/>
      <c r="AT201" s="18" t="s">
        <v>152</v>
      </c>
      <c r="AU201" s="18" t="s">
        <v>88</v>
      </c>
    </row>
    <row r="202" spans="2:65" s="1" customFormat="1" ht="11.25">
      <c r="B202" s="33"/>
      <c r="D202" s="150" t="s">
        <v>154</v>
      </c>
      <c r="F202" s="151" t="s">
        <v>808</v>
      </c>
      <c r="I202" s="148"/>
      <c r="L202" s="33"/>
      <c r="M202" s="149"/>
      <c r="T202" s="54"/>
      <c r="AT202" s="18" t="s">
        <v>154</v>
      </c>
      <c r="AU202" s="18" t="s">
        <v>88</v>
      </c>
    </row>
    <row r="203" spans="2:65" s="11" customFormat="1" ht="22.9" customHeight="1">
      <c r="B203" s="120"/>
      <c r="D203" s="121" t="s">
        <v>77</v>
      </c>
      <c r="E203" s="130" t="s">
        <v>499</v>
      </c>
      <c r="F203" s="130" t="s">
        <v>500</v>
      </c>
      <c r="I203" s="123"/>
      <c r="J203" s="131">
        <f>BK203</f>
        <v>0</v>
      </c>
      <c r="L203" s="120"/>
      <c r="M203" s="125"/>
      <c r="P203" s="126">
        <f>SUM(P204:P206)</f>
        <v>0</v>
      </c>
      <c r="R203" s="126">
        <f>SUM(R204:R206)</f>
        <v>0</v>
      </c>
      <c r="T203" s="127">
        <f>SUM(T204:T206)</f>
        <v>0</v>
      </c>
      <c r="AR203" s="121" t="s">
        <v>86</v>
      </c>
      <c r="AT203" s="128" t="s">
        <v>77</v>
      </c>
      <c r="AU203" s="128" t="s">
        <v>86</v>
      </c>
      <c r="AY203" s="121" t="s">
        <v>143</v>
      </c>
      <c r="BK203" s="129">
        <f>SUM(BK204:BK206)</f>
        <v>0</v>
      </c>
    </row>
    <row r="204" spans="2:65" s="1" customFormat="1" ht="16.5" customHeight="1">
      <c r="B204" s="132"/>
      <c r="C204" s="133" t="s">
        <v>427</v>
      </c>
      <c r="D204" s="133" t="s">
        <v>145</v>
      </c>
      <c r="E204" s="134" t="s">
        <v>809</v>
      </c>
      <c r="F204" s="135" t="s">
        <v>810</v>
      </c>
      <c r="G204" s="136" t="s">
        <v>231</v>
      </c>
      <c r="H204" s="137">
        <v>39.820999999999998</v>
      </c>
      <c r="I204" s="138"/>
      <c r="J204" s="139">
        <f>ROUND(I204*H204,2)</f>
        <v>0</v>
      </c>
      <c r="K204" s="135" t="s">
        <v>149</v>
      </c>
      <c r="L204" s="33"/>
      <c r="M204" s="140" t="s">
        <v>3</v>
      </c>
      <c r="N204" s="141" t="s">
        <v>49</v>
      </c>
      <c r="P204" s="142">
        <f>O204*H204</f>
        <v>0</v>
      </c>
      <c r="Q204" s="142">
        <v>0</v>
      </c>
      <c r="R204" s="142">
        <f>Q204*H204</f>
        <v>0</v>
      </c>
      <c r="S204" s="142">
        <v>0</v>
      </c>
      <c r="T204" s="143">
        <f>S204*H204</f>
        <v>0</v>
      </c>
      <c r="AR204" s="144" t="s">
        <v>150</v>
      </c>
      <c r="AT204" s="144" t="s">
        <v>145</v>
      </c>
      <c r="AU204" s="144" t="s">
        <v>88</v>
      </c>
      <c r="AY204" s="18" t="s">
        <v>143</v>
      </c>
      <c r="BE204" s="145">
        <f>IF(N204="základní",J204,0)</f>
        <v>0</v>
      </c>
      <c r="BF204" s="145">
        <f>IF(N204="snížená",J204,0)</f>
        <v>0</v>
      </c>
      <c r="BG204" s="145">
        <f>IF(N204="zákl. přenesená",J204,0)</f>
        <v>0</v>
      </c>
      <c r="BH204" s="145">
        <f>IF(N204="sníž. přenesená",J204,0)</f>
        <v>0</v>
      </c>
      <c r="BI204" s="145">
        <f>IF(N204="nulová",J204,0)</f>
        <v>0</v>
      </c>
      <c r="BJ204" s="18" t="s">
        <v>86</v>
      </c>
      <c r="BK204" s="145">
        <f>ROUND(I204*H204,2)</f>
        <v>0</v>
      </c>
      <c r="BL204" s="18" t="s">
        <v>150</v>
      </c>
      <c r="BM204" s="144" t="s">
        <v>811</v>
      </c>
    </row>
    <row r="205" spans="2:65" s="1" customFormat="1" ht="19.5">
      <c r="B205" s="33"/>
      <c r="D205" s="146" t="s">
        <v>152</v>
      </c>
      <c r="F205" s="147" t="s">
        <v>812</v>
      </c>
      <c r="I205" s="148"/>
      <c r="L205" s="33"/>
      <c r="M205" s="149"/>
      <c r="T205" s="54"/>
      <c r="AT205" s="18" t="s">
        <v>152</v>
      </c>
      <c r="AU205" s="18" t="s">
        <v>88</v>
      </c>
    </row>
    <row r="206" spans="2:65" s="1" customFormat="1" ht="11.25">
      <c r="B206" s="33"/>
      <c r="D206" s="150" t="s">
        <v>154</v>
      </c>
      <c r="F206" s="151" t="s">
        <v>813</v>
      </c>
      <c r="I206" s="148"/>
      <c r="L206" s="33"/>
      <c r="M206" s="149"/>
      <c r="T206" s="54"/>
      <c r="AT206" s="18" t="s">
        <v>154</v>
      </c>
      <c r="AU206" s="18" t="s">
        <v>88</v>
      </c>
    </row>
    <row r="207" spans="2:65" s="11" customFormat="1" ht="25.9" customHeight="1">
      <c r="B207" s="120"/>
      <c r="D207" s="121" t="s">
        <v>77</v>
      </c>
      <c r="E207" s="122" t="s">
        <v>252</v>
      </c>
      <c r="F207" s="122" t="s">
        <v>253</v>
      </c>
      <c r="I207" s="123"/>
      <c r="J207" s="124">
        <f>BK207</f>
        <v>0</v>
      </c>
      <c r="L207" s="120"/>
      <c r="M207" s="125"/>
      <c r="P207" s="126">
        <f>P208</f>
        <v>0</v>
      </c>
      <c r="R207" s="126">
        <f>R208</f>
        <v>1.3437804</v>
      </c>
      <c r="T207" s="127">
        <f>T208</f>
        <v>0</v>
      </c>
      <c r="AR207" s="121" t="s">
        <v>88</v>
      </c>
      <c r="AT207" s="128" t="s">
        <v>77</v>
      </c>
      <c r="AU207" s="128" t="s">
        <v>78</v>
      </c>
      <c r="AY207" s="121" t="s">
        <v>143</v>
      </c>
      <c r="BK207" s="129">
        <f>BK208</f>
        <v>0</v>
      </c>
    </row>
    <row r="208" spans="2:65" s="11" customFormat="1" ht="22.9" customHeight="1">
      <c r="B208" s="120"/>
      <c r="D208" s="121" t="s">
        <v>77</v>
      </c>
      <c r="E208" s="130" t="s">
        <v>254</v>
      </c>
      <c r="F208" s="130" t="s">
        <v>255</v>
      </c>
      <c r="I208" s="123"/>
      <c r="J208" s="131">
        <f>BK208</f>
        <v>0</v>
      </c>
      <c r="L208" s="120"/>
      <c r="M208" s="125"/>
      <c r="P208" s="126">
        <f>SUM(P209:P226)</f>
        <v>0</v>
      </c>
      <c r="R208" s="126">
        <f>SUM(R209:R226)</f>
        <v>1.3437804</v>
      </c>
      <c r="T208" s="127">
        <f>SUM(T209:T226)</f>
        <v>0</v>
      </c>
      <c r="AR208" s="121" t="s">
        <v>88</v>
      </c>
      <c r="AT208" s="128" t="s">
        <v>77</v>
      </c>
      <c r="AU208" s="128" t="s">
        <v>86</v>
      </c>
      <c r="AY208" s="121" t="s">
        <v>143</v>
      </c>
      <c r="BK208" s="129">
        <f>SUM(BK209:BK226)</f>
        <v>0</v>
      </c>
    </row>
    <row r="209" spans="2:65" s="1" customFormat="1" ht="16.5" customHeight="1">
      <c r="B209" s="132"/>
      <c r="C209" s="133" t="s">
        <v>434</v>
      </c>
      <c r="D209" s="133" t="s">
        <v>145</v>
      </c>
      <c r="E209" s="134" t="s">
        <v>814</v>
      </c>
      <c r="F209" s="135" t="s">
        <v>815</v>
      </c>
      <c r="G209" s="136" t="s">
        <v>148</v>
      </c>
      <c r="H209" s="137">
        <v>79.34</v>
      </c>
      <c r="I209" s="138"/>
      <c r="J209" s="139">
        <f>ROUND(I209*H209,2)</f>
        <v>0</v>
      </c>
      <c r="K209" s="135" t="s">
        <v>149</v>
      </c>
      <c r="L209" s="33"/>
      <c r="M209" s="140" t="s">
        <v>3</v>
      </c>
      <c r="N209" s="141" t="s">
        <v>49</v>
      </c>
      <c r="P209" s="142">
        <f>O209*H209</f>
        <v>0</v>
      </c>
      <c r="Q209" s="142">
        <v>1.0000000000000001E-5</v>
      </c>
      <c r="R209" s="142">
        <f>Q209*H209</f>
        <v>7.9340000000000009E-4</v>
      </c>
      <c r="S209" s="142">
        <v>0</v>
      </c>
      <c r="T209" s="143">
        <f>S209*H209</f>
        <v>0</v>
      </c>
      <c r="AR209" s="144" t="s">
        <v>259</v>
      </c>
      <c r="AT209" s="144" t="s">
        <v>145</v>
      </c>
      <c r="AU209" s="144" t="s">
        <v>88</v>
      </c>
      <c r="AY209" s="18" t="s">
        <v>143</v>
      </c>
      <c r="BE209" s="145">
        <f>IF(N209="základní",J209,0)</f>
        <v>0</v>
      </c>
      <c r="BF209" s="145">
        <f>IF(N209="snížená",J209,0)</f>
        <v>0</v>
      </c>
      <c r="BG209" s="145">
        <f>IF(N209="zákl. přenesená",J209,0)</f>
        <v>0</v>
      </c>
      <c r="BH209" s="145">
        <f>IF(N209="sníž. přenesená",J209,0)</f>
        <v>0</v>
      </c>
      <c r="BI209" s="145">
        <f>IF(N209="nulová",J209,0)</f>
        <v>0</v>
      </c>
      <c r="BJ209" s="18" t="s">
        <v>86</v>
      </c>
      <c r="BK209" s="145">
        <f>ROUND(I209*H209,2)</f>
        <v>0</v>
      </c>
      <c r="BL209" s="18" t="s">
        <v>259</v>
      </c>
      <c r="BM209" s="144" t="s">
        <v>816</v>
      </c>
    </row>
    <row r="210" spans="2:65" s="1" customFormat="1" ht="11.25">
      <c r="B210" s="33"/>
      <c r="D210" s="146" t="s">
        <v>152</v>
      </c>
      <c r="F210" s="147" t="s">
        <v>817</v>
      </c>
      <c r="I210" s="148"/>
      <c r="L210" s="33"/>
      <c r="M210" s="149"/>
      <c r="T210" s="54"/>
      <c r="AT210" s="18" t="s">
        <v>152</v>
      </c>
      <c r="AU210" s="18" t="s">
        <v>88</v>
      </c>
    </row>
    <row r="211" spans="2:65" s="1" customFormat="1" ht="11.25">
      <c r="B211" s="33"/>
      <c r="D211" s="150" t="s">
        <v>154</v>
      </c>
      <c r="F211" s="151" t="s">
        <v>818</v>
      </c>
      <c r="I211" s="148"/>
      <c r="L211" s="33"/>
      <c r="M211" s="149"/>
      <c r="T211" s="54"/>
      <c r="AT211" s="18" t="s">
        <v>154</v>
      </c>
      <c r="AU211" s="18" t="s">
        <v>88</v>
      </c>
    </row>
    <row r="212" spans="2:65" s="12" customFormat="1" ht="11.25">
      <c r="B212" s="152"/>
      <c r="D212" s="146" t="s">
        <v>156</v>
      </c>
      <c r="E212" s="153" t="s">
        <v>3</v>
      </c>
      <c r="F212" s="154" t="s">
        <v>819</v>
      </c>
      <c r="H212" s="155">
        <v>79.34</v>
      </c>
      <c r="I212" s="156"/>
      <c r="L212" s="152"/>
      <c r="M212" s="157"/>
      <c r="T212" s="158"/>
      <c r="AT212" s="153" t="s">
        <v>156</v>
      </c>
      <c r="AU212" s="153" t="s">
        <v>88</v>
      </c>
      <c r="AV212" s="12" t="s">
        <v>88</v>
      </c>
      <c r="AW212" s="12" t="s">
        <v>37</v>
      </c>
      <c r="AX212" s="12" t="s">
        <v>86</v>
      </c>
      <c r="AY212" s="153" t="s">
        <v>143</v>
      </c>
    </row>
    <row r="213" spans="2:65" s="1" customFormat="1" ht="16.5" customHeight="1">
      <c r="B213" s="132"/>
      <c r="C213" s="176" t="s">
        <v>438</v>
      </c>
      <c r="D213" s="176" t="s">
        <v>331</v>
      </c>
      <c r="E213" s="177" t="s">
        <v>820</v>
      </c>
      <c r="F213" s="178" t="s">
        <v>821</v>
      </c>
      <c r="G213" s="179" t="s">
        <v>148</v>
      </c>
      <c r="H213" s="180">
        <v>89.891999999999996</v>
      </c>
      <c r="I213" s="181"/>
      <c r="J213" s="182">
        <f>ROUND(I213*H213,2)</f>
        <v>0</v>
      </c>
      <c r="K213" s="178" t="s">
        <v>3</v>
      </c>
      <c r="L213" s="183"/>
      <c r="M213" s="184" t="s">
        <v>3</v>
      </c>
      <c r="N213" s="185" t="s">
        <v>49</v>
      </c>
      <c r="P213" s="142">
        <f>O213*H213</f>
        <v>0</v>
      </c>
      <c r="Q213" s="142">
        <v>9.75E-3</v>
      </c>
      <c r="R213" s="142">
        <f>Q213*H213</f>
        <v>0.87644699999999998</v>
      </c>
      <c r="S213" s="142">
        <v>0</v>
      </c>
      <c r="T213" s="143">
        <f>S213*H213</f>
        <v>0</v>
      </c>
      <c r="AR213" s="144" t="s">
        <v>467</v>
      </c>
      <c r="AT213" s="144" t="s">
        <v>331</v>
      </c>
      <c r="AU213" s="144" t="s">
        <v>88</v>
      </c>
      <c r="AY213" s="18" t="s">
        <v>143</v>
      </c>
      <c r="BE213" s="145">
        <f>IF(N213="základní",J213,0)</f>
        <v>0</v>
      </c>
      <c r="BF213" s="145">
        <f>IF(N213="snížená",J213,0)</f>
        <v>0</v>
      </c>
      <c r="BG213" s="145">
        <f>IF(N213="zákl. přenesená",J213,0)</f>
        <v>0</v>
      </c>
      <c r="BH213" s="145">
        <f>IF(N213="sníž. přenesená",J213,0)</f>
        <v>0</v>
      </c>
      <c r="BI213" s="145">
        <f>IF(N213="nulová",J213,0)</f>
        <v>0</v>
      </c>
      <c r="BJ213" s="18" t="s">
        <v>86</v>
      </c>
      <c r="BK213" s="145">
        <f>ROUND(I213*H213,2)</f>
        <v>0</v>
      </c>
      <c r="BL213" s="18" t="s">
        <v>259</v>
      </c>
      <c r="BM213" s="144" t="s">
        <v>822</v>
      </c>
    </row>
    <row r="214" spans="2:65" s="1" customFormat="1" ht="11.25">
      <c r="B214" s="33"/>
      <c r="D214" s="146" t="s">
        <v>152</v>
      </c>
      <c r="F214" s="147" t="s">
        <v>821</v>
      </c>
      <c r="I214" s="148"/>
      <c r="L214" s="33"/>
      <c r="M214" s="149"/>
      <c r="T214" s="54"/>
      <c r="AT214" s="18" t="s">
        <v>152</v>
      </c>
      <c r="AU214" s="18" t="s">
        <v>88</v>
      </c>
    </row>
    <row r="215" spans="2:65" s="12" customFormat="1" ht="11.25">
      <c r="B215" s="152"/>
      <c r="D215" s="146" t="s">
        <v>156</v>
      </c>
      <c r="F215" s="154" t="s">
        <v>823</v>
      </c>
      <c r="H215" s="155">
        <v>89.891999999999996</v>
      </c>
      <c r="I215" s="156"/>
      <c r="L215" s="152"/>
      <c r="M215" s="157"/>
      <c r="T215" s="158"/>
      <c r="AT215" s="153" t="s">
        <v>156</v>
      </c>
      <c r="AU215" s="153" t="s">
        <v>88</v>
      </c>
      <c r="AV215" s="12" t="s">
        <v>88</v>
      </c>
      <c r="AW215" s="12" t="s">
        <v>4</v>
      </c>
      <c r="AX215" s="12" t="s">
        <v>86</v>
      </c>
      <c r="AY215" s="153" t="s">
        <v>143</v>
      </c>
    </row>
    <row r="216" spans="2:65" s="1" customFormat="1" ht="16.5" customHeight="1">
      <c r="B216" s="132"/>
      <c r="C216" s="133" t="s">
        <v>443</v>
      </c>
      <c r="D216" s="133" t="s">
        <v>145</v>
      </c>
      <c r="E216" s="134" t="s">
        <v>824</v>
      </c>
      <c r="F216" s="135" t="s">
        <v>825</v>
      </c>
      <c r="G216" s="136" t="s">
        <v>519</v>
      </c>
      <c r="H216" s="137">
        <v>381.7</v>
      </c>
      <c r="I216" s="138"/>
      <c r="J216" s="139">
        <f>ROUND(I216*H216,2)</f>
        <v>0</v>
      </c>
      <c r="K216" s="135" t="s">
        <v>149</v>
      </c>
      <c r="L216" s="33"/>
      <c r="M216" s="140" t="s">
        <v>3</v>
      </c>
      <c r="N216" s="141" t="s">
        <v>49</v>
      </c>
      <c r="P216" s="142">
        <f>O216*H216</f>
        <v>0</v>
      </c>
      <c r="Q216" s="142">
        <v>5.0000000000000002E-5</v>
      </c>
      <c r="R216" s="142">
        <f>Q216*H216</f>
        <v>1.9085000000000001E-2</v>
      </c>
      <c r="S216" s="142">
        <v>0</v>
      </c>
      <c r="T216" s="143">
        <f>S216*H216</f>
        <v>0</v>
      </c>
      <c r="AR216" s="144" t="s">
        <v>259</v>
      </c>
      <c r="AT216" s="144" t="s">
        <v>145</v>
      </c>
      <c r="AU216" s="144" t="s">
        <v>88</v>
      </c>
      <c r="AY216" s="18" t="s">
        <v>143</v>
      </c>
      <c r="BE216" s="145">
        <f>IF(N216="základní",J216,0)</f>
        <v>0</v>
      </c>
      <c r="BF216" s="145">
        <f>IF(N216="snížená",J216,0)</f>
        <v>0</v>
      </c>
      <c r="BG216" s="145">
        <f>IF(N216="zákl. přenesená",J216,0)</f>
        <v>0</v>
      </c>
      <c r="BH216" s="145">
        <f>IF(N216="sníž. přenesená",J216,0)</f>
        <v>0</v>
      </c>
      <c r="BI216" s="145">
        <f>IF(N216="nulová",J216,0)</f>
        <v>0</v>
      </c>
      <c r="BJ216" s="18" t="s">
        <v>86</v>
      </c>
      <c r="BK216" s="145">
        <f>ROUND(I216*H216,2)</f>
        <v>0</v>
      </c>
      <c r="BL216" s="18" t="s">
        <v>259</v>
      </c>
      <c r="BM216" s="144" t="s">
        <v>826</v>
      </c>
    </row>
    <row r="217" spans="2:65" s="1" customFormat="1" ht="11.25">
      <c r="B217" s="33"/>
      <c r="D217" s="146" t="s">
        <v>152</v>
      </c>
      <c r="F217" s="147" t="s">
        <v>827</v>
      </c>
      <c r="I217" s="148"/>
      <c r="L217" s="33"/>
      <c r="M217" s="149"/>
      <c r="T217" s="54"/>
      <c r="AT217" s="18" t="s">
        <v>152</v>
      </c>
      <c r="AU217" s="18" t="s">
        <v>88</v>
      </c>
    </row>
    <row r="218" spans="2:65" s="1" customFormat="1" ht="11.25">
      <c r="B218" s="33"/>
      <c r="D218" s="150" t="s">
        <v>154</v>
      </c>
      <c r="F218" s="151" t="s">
        <v>828</v>
      </c>
      <c r="I218" s="148"/>
      <c r="L218" s="33"/>
      <c r="M218" s="149"/>
      <c r="T218" s="54"/>
      <c r="AT218" s="18" t="s">
        <v>154</v>
      </c>
      <c r="AU218" s="18" t="s">
        <v>88</v>
      </c>
    </row>
    <row r="219" spans="2:65" s="1" customFormat="1" ht="16.5" customHeight="1">
      <c r="B219" s="132"/>
      <c r="C219" s="176" t="s">
        <v>447</v>
      </c>
      <c r="D219" s="176" t="s">
        <v>331</v>
      </c>
      <c r="E219" s="177" t="s">
        <v>829</v>
      </c>
      <c r="F219" s="178" t="s">
        <v>830</v>
      </c>
      <c r="G219" s="179" t="s">
        <v>519</v>
      </c>
      <c r="H219" s="180">
        <v>438.95499999999998</v>
      </c>
      <c r="I219" s="181"/>
      <c r="J219" s="182">
        <f>ROUND(I219*H219,2)</f>
        <v>0</v>
      </c>
      <c r="K219" s="178" t="s">
        <v>3</v>
      </c>
      <c r="L219" s="183"/>
      <c r="M219" s="184" t="s">
        <v>3</v>
      </c>
      <c r="N219" s="185" t="s">
        <v>49</v>
      </c>
      <c r="P219" s="142">
        <f>O219*H219</f>
        <v>0</v>
      </c>
      <c r="Q219" s="142">
        <v>1E-3</v>
      </c>
      <c r="R219" s="142">
        <f>Q219*H219</f>
        <v>0.43895499999999998</v>
      </c>
      <c r="S219" s="142">
        <v>0</v>
      </c>
      <c r="T219" s="143">
        <f>S219*H219</f>
        <v>0</v>
      </c>
      <c r="AR219" s="144" t="s">
        <v>467</v>
      </c>
      <c r="AT219" s="144" t="s">
        <v>331</v>
      </c>
      <c r="AU219" s="144" t="s">
        <v>88</v>
      </c>
      <c r="AY219" s="18" t="s">
        <v>143</v>
      </c>
      <c r="BE219" s="145">
        <f>IF(N219="základní",J219,0)</f>
        <v>0</v>
      </c>
      <c r="BF219" s="145">
        <f>IF(N219="snížená",J219,0)</f>
        <v>0</v>
      </c>
      <c r="BG219" s="145">
        <f>IF(N219="zákl. přenesená",J219,0)</f>
        <v>0</v>
      </c>
      <c r="BH219" s="145">
        <f>IF(N219="sníž. přenesená",J219,0)</f>
        <v>0</v>
      </c>
      <c r="BI219" s="145">
        <f>IF(N219="nulová",J219,0)</f>
        <v>0</v>
      </c>
      <c r="BJ219" s="18" t="s">
        <v>86</v>
      </c>
      <c r="BK219" s="145">
        <f>ROUND(I219*H219,2)</f>
        <v>0</v>
      </c>
      <c r="BL219" s="18" t="s">
        <v>259</v>
      </c>
      <c r="BM219" s="144" t="s">
        <v>831</v>
      </c>
    </row>
    <row r="220" spans="2:65" s="1" customFormat="1" ht="11.25">
      <c r="B220" s="33"/>
      <c r="D220" s="146" t="s">
        <v>152</v>
      </c>
      <c r="F220" s="147" t="s">
        <v>830</v>
      </c>
      <c r="I220" s="148"/>
      <c r="L220" s="33"/>
      <c r="M220" s="149"/>
      <c r="T220" s="54"/>
      <c r="AT220" s="18" t="s">
        <v>152</v>
      </c>
      <c r="AU220" s="18" t="s">
        <v>88</v>
      </c>
    </row>
    <row r="221" spans="2:65" s="12" customFormat="1" ht="11.25">
      <c r="B221" s="152"/>
      <c r="D221" s="146" t="s">
        <v>156</v>
      </c>
      <c r="F221" s="154" t="s">
        <v>832</v>
      </c>
      <c r="H221" s="155">
        <v>438.95499999999998</v>
      </c>
      <c r="I221" s="156"/>
      <c r="L221" s="152"/>
      <c r="M221" s="157"/>
      <c r="T221" s="158"/>
      <c r="AT221" s="153" t="s">
        <v>156</v>
      </c>
      <c r="AU221" s="153" t="s">
        <v>88</v>
      </c>
      <c r="AV221" s="12" t="s">
        <v>88</v>
      </c>
      <c r="AW221" s="12" t="s">
        <v>4</v>
      </c>
      <c r="AX221" s="12" t="s">
        <v>86</v>
      </c>
      <c r="AY221" s="153" t="s">
        <v>143</v>
      </c>
    </row>
    <row r="222" spans="2:65" s="1" customFormat="1" ht="16.5" customHeight="1">
      <c r="B222" s="132"/>
      <c r="C222" s="176" t="s">
        <v>453</v>
      </c>
      <c r="D222" s="176" t="s">
        <v>331</v>
      </c>
      <c r="E222" s="177" t="s">
        <v>833</v>
      </c>
      <c r="F222" s="178" t="s">
        <v>834</v>
      </c>
      <c r="G222" s="179" t="s">
        <v>519</v>
      </c>
      <c r="H222" s="180">
        <v>8.5</v>
      </c>
      <c r="I222" s="181"/>
      <c r="J222" s="182">
        <f>ROUND(I222*H222,2)</f>
        <v>0</v>
      </c>
      <c r="K222" s="178" t="s">
        <v>3</v>
      </c>
      <c r="L222" s="183"/>
      <c r="M222" s="184" t="s">
        <v>3</v>
      </c>
      <c r="N222" s="185" t="s">
        <v>49</v>
      </c>
      <c r="P222" s="142">
        <f>O222*H222</f>
        <v>0</v>
      </c>
      <c r="Q222" s="142">
        <v>1E-3</v>
      </c>
      <c r="R222" s="142">
        <f>Q222*H222</f>
        <v>8.5000000000000006E-3</v>
      </c>
      <c r="S222" s="142">
        <v>0</v>
      </c>
      <c r="T222" s="143">
        <f>S222*H222</f>
        <v>0</v>
      </c>
      <c r="AR222" s="144" t="s">
        <v>467</v>
      </c>
      <c r="AT222" s="144" t="s">
        <v>331</v>
      </c>
      <c r="AU222" s="144" t="s">
        <v>88</v>
      </c>
      <c r="AY222" s="18" t="s">
        <v>143</v>
      </c>
      <c r="BE222" s="145">
        <f>IF(N222="základní",J222,0)</f>
        <v>0</v>
      </c>
      <c r="BF222" s="145">
        <f>IF(N222="snížená",J222,0)</f>
        <v>0</v>
      </c>
      <c r="BG222" s="145">
        <f>IF(N222="zákl. přenesená",J222,0)</f>
        <v>0</v>
      </c>
      <c r="BH222" s="145">
        <f>IF(N222="sníž. přenesená",J222,0)</f>
        <v>0</v>
      </c>
      <c r="BI222" s="145">
        <f>IF(N222="nulová",J222,0)</f>
        <v>0</v>
      </c>
      <c r="BJ222" s="18" t="s">
        <v>86</v>
      </c>
      <c r="BK222" s="145">
        <f>ROUND(I222*H222,2)</f>
        <v>0</v>
      </c>
      <c r="BL222" s="18" t="s">
        <v>259</v>
      </c>
      <c r="BM222" s="144" t="s">
        <v>835</v>
      </c>
    </row>
    <row r="223" spans="2:65" s="1" customFormat="1" ht="11.25">
      <c r="B223" s="33"/>
      <c r="D223" s="146" t="s">
        <v>152</v>
      </c>
      <c r="F223" s="147" t="s">
        <v>834</v>
      </c>
      <c r="I223" s="148"/>
      <c r="L223" s="33"/>
      <c r="M223" s="149"/>
      <c r="T223" s="54"/>
      <c r="AT223" s="18" t="s">
        <v>152</v>
      </c>
      <c r="AU223" s="18" t="s">
        <v>88</v>
      </c>
    </row>
    <row r="224" spans="2:65" s="1" customFormat="1" ht="21.75" customHeight="1">
      <c r="B224" s="132"/>
      <c r="C224" s="133" t="s">
        <v>457</v>
      </c>
      <c r="D224" s="133" t="s">
        <v>145</v>
      </c>
      <c r="E224" s="134" t="s">
        <v>536</v>
      </c>
      <c r="F224" s="135" t="s">
        <v>537</v>
      </c>
      <c r="G224" s="136" t="s">
        <v>526</v>
      </c>
      <c r="H224" s="186"/>
      <c r="I224" s="138"/>
      <c r="J224" s="139">
        <f>ROUND(I224*H224,2)</f>
        <v>0</v>
      </c>
      <c r="K224" s="135" t="s">
        <v>149</v>
      </c>
      <c r="L224" s="33"/>
      <c r="M224" s="140" t="s">
        <v>3</v>
      </c>
      <c r="N224" s="141" t="s">
        <v>49</v>
      </c>
      <c r="P224" s="142">
        <f>O224*H224</f>
        <v>0</v>
      </c>
      <c r="Q224" s="142">
        <v>0</v>
      </c>
      <c r="R224" s="142">
        <f>Q224*H224</f>
        <v>0</v>
      </c>
      <c r="S224" s="142">
        <v>0</v>
      </c>
      <c r="T224" s="143">
        <f>S224*H224</f>
        <v>0</v>
      </c>
      <c r="AR224" s="144" t="s">
        <v>259</v>
      </c>
      <c r="AT224" s="144" t="s">
        <v>145</v>
      </c>
      <c r="AU224" s="144" t="s">
        <v>88</v>
      </c>
      <c r="AY224" s="18" t="s">
        <v>143</v>
      </c>
      <c r="BE224" s="145">
        <f>IF(N224="základní",J224,0)</f>
        <v>0</v>
      </c>
      <c r="BF224" s="145">
        <f>IF(N224="snížená",J224,0)</f>
        <v>0</v>
      </c>
      <c r="BG224" s="145">
        <f>IF(N224="zákl. přenesená",J224,0)</f>
        <v>0</v>
      </c>
      <c r="BH224" s="145">
        <f>IF(N224="sníž. přenesená",J224,0)</f>
        <v>0</v>
      </c>
      <c r="BI224" s="145">
        <f>IF(N224="nulová",J224,0)</f>
        <v>0</v>
      </c>
      <c r="BJ224" s="18" t="s">
        <v>86</v>
      </c>
      <c r="BK224" s="145">
        <f>ROUND(I224*H224,2)</f>
        <v>0</v>
      </c>
      <c r="BL224" s="18" t="s">
        <v>259</v>
      </c>
      <c r="BM224" s="144" t="s">
        <v>836</v>
      </c>
    </row>
    <row r="225" spans="2:47" s="1" customFormat="1" ht="19.5">
      <c r="B225" s="33"/>
      <c r="D225" s="146" t="s">
        <v>152</v>
      </c>
      <c r="F225" s="147" t="s">
        <v>539</v>
      </c>
      <c r="I225" s="148"/>
      <c r="L225" s="33"/>
      <c r="M225" s="149"/>
      <c r="T225" s="54"/>
      <c r="AT225" s="18" t="s">
        <v>152</v>
      </c>
      <c r="AU225" s="18" t="s">
        <v>88</v>
      </c>
    </row>
    <row r="226" spans="2:47" s="1" customFormat="1" ht="11.25">
      <c r="B226" s="33"/>
      <c r="D226" s="150" t="s">
        <v>154</v>
      </c>
      <c r="F226" s="151" t="s">
        <v>540</v>
      </c>
      <c r="I226" s="148"/>
      <c r="L226" s="33"/>
      <c r="M226" s="187"/>
      <c r="N226" s="188"/>
      <c r="O226" s="188"/>
      <c r="P226" s="188"/>
      <c r="Q226" s="188"/>
      <c r="R226" s="188"/>
      <c r="S226" s="188"/>
      <c r="T226" s="189"/>
      <c r="AT226" s="18" t="s">
        <v>154</v>
      </c>
      <c r="AU226" s="18" t="s">
        <v>88</v>
      </c>
    </row>
    <row r="227" spans="2:47" s="1" customFormat="1" ht="6.95" customHeight="1">
      <c r="B227" s="42"/>
      <c r="C227" s="43"/>
      <c r="D227" s="43"/>
      <c r="E227" s="43"/>
      <c r="F227" s="43"/>
      <c r="G227" s="43"/>
      <c r="H227" s="43"/>
      <c r="I227" s="43"/>
      <c r="J227" s="43"/>
      <c r="K227" s="43"/>
      <c r="L227" s="33"/>
    </row>
  </sheetData>
  <autoFilter ref="C91:K226" xr:uid="{00000000-0009-0000-0000-000003000000}"/>
  <mergeCells count="12">
    <mergeCell ref="E84:H84"/>
    <mergeCell ref="L2:V2"/>
    <mergeCell ref="E50:H50"/>
    <mergeCell ref="E52:H52"/>
    <mergeCell ref="E54:H54"/>
    <mergeCell ref="E80:H80"/>
    <mergeCell ref="E82:H82"/>
    <mergeCell ref="E7:H7"/>
    <mergeCell ref="E9:H9"/>
    <mergeCell ref="E11:H11"/>
    <mergeCell ref="E20:H20"/>
    <mergeCell ref="E29:H29"/>
  </mergeCells>
  <hyperlinks>
    <hyperlink ref="F97" r:id="rId1" xr:uid="{00000000-0004-0000-0300-000000000000}"/>
    <hyperlink ref="F102" r:id="rId2" xr:uid="{00000000-0004-0000-0300-000001000000}"/>
    <hyperlink ref="F107" r:id="rId3" xr:uid="{00000000-0004-0000-0300-000002000000}"/>
    <hyperlink ref="F111" r:id="rId4" xr:uid="{00000000-0004-0000-0300-000003000000}"/>
    <hyperlink ref="F116" r:id="rId5" xr:uid="{00000000-0004-0000-0300-000004000000}"/>
    <hyperlink ref="F120" r:id="rId6" xr:uid="{00000000-0004-0000-0300-000005000000}"/>
    <hyperlink ref="F124" r:id="rId7" xr:uid="{00000000-0004-0000-0300-000006000000}"/>
    <hyperlink ref="F128" r:id="rId8" xr:uid="{00000000-0004-0000-0300-000007000000}"/>
    <hyperlink ref="F135" r:id="rId9" xr:uid="{00000000-0004-0000-0300-000008000000}"/>
    <hyperlink ref="F140" r:id="rId10" xr:uid="{00000000-0004-0000-0300-000009000000}"/>
    <hyperlink ref="F147" r:id="rId11" xr:uid="{00000000-0004-0000-0300-00000A000000}"/>
    <hyperlink ref="F153" r:id="rId12" xr:uid="{00000000-0004-0000-0300-00000B000000}"/>
    <hyperlink ref="F158" r:id="rId13" xr:uid="{00000000-0004-0000-0300-00000C000000}"/>
    <hyperlink ref="F161" r:id="rId14" xr:uid="{00000000-0004-0000-0300-00000D000000}"/>
    <hyperlink ref="F167" r:id="rId15" xr:uid="{00000000-0004-0000-0300-00000E000000}"/>
    <hyperlink ref="F172" r:id="rId16" xr:uid="{00000000-0004-0000-0300-00000F000000}"/>
    <hyperlink ref="F177" r:id="rId17" xr:uid="{00000000-0004-0000-0300-000010000000}"/>
    <hyperlink ref="F180" r:id="rId18" xr:uid="{00000000-0004-0000-0300-000011000000}"/>
    <hyperlink ref="F187" r:id="rId19" xr:uid="{00000000-0004-0000-0300-000012000000}"/>
    <hyperlink ref="F194" r:id="rId20" xr:uid="{00000000-0004-0000-0300-000013000000}"/>
    <hyperlink ref="F198" r:id="rId21" xr:uid="{00000000-0004-0000-0300-000014000000}"/>
    <hyperlink ref="F202" r:id="rId22" xr:uid="{00000000-0004-0000-0300-000015000000}"/>
    <hyperlink ref="F206" r:id="rId23" xr:uid="{00000000-0004-0000-0300-000016000000}"/>
    <hyperlink ref="F211" r:id="rId24" xr:uid="{00000000-0004-0000-0300-000017000000}"/>
    <hyperlink ref="F218" r:id="rId25" xr:uid="{00000000-0004-0000-0300-000018000000}"/>
    <hyperlink ref="F226" r:id="rId26" xr:uid="{00000000-0004-0000-0300-000019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2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316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23" t="s">
        <v>6</v>
      </c>
      <c r="M2" s="308"/>
      <c r="N2" s="308"/>
      <c r="O2" s="308"/>
      <c r="P2" s="308"/>
      <c r="Q2" s="308"/>
      <c r="R2" s="308"/>
      <c r="S2" s="308"/>
      <c r="T2" s="308"/>
      <c r="U2" s="308"/>
      <c r="V2" s="308"/>
      <c r="AT2" s="18" t="s">
        <v>101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88</v>
      </c>
    </row>
    <row r="4" spans="2:46" ht="24.95" customHeight="1">
      <c r="B4" s="21"/>
      <c r="D4" s="22" t="s">
        <v>113</v>
      </c>
      <c r="L4" s="21"/>
      <c r="M4" s="91" t="s">
        <v>11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17</v>
      </c>
      <c r="L6" s="21"/>
    </row>
    <row r="7" spans="2:46" ht="16.5" customHeight="1">
      <c r="B7" s="21"/>
      <c r="E7" s="324" t="str">
        <f>'Rekapitulace stavby'!K6</f>
        <v>BENÁTKY NAD JIZEROU ČOV – KALOVÉ HOSPODÁŘSTVÍ</v>
      </c>
      <c r="F7" s="325"/>
      <c r="G7" s="325"/>
      <c r="H7" s="325"/>
      <c r="L7" s="21"/>
    </row>
    <row r="8" spans="2:46" s="1" customFormat="1" ht="12" customHeight="1">
      <c r="B8" s="33"/>
      <c r="D8" s="28" t="s">
        <v>114</v>
      </c>
      <c r="L8" s="33"/>
    </row>
    <row r="9" spans="2:46" s="1" customFormat="1" ht="16.5" customHeight="1">
      <c r="B9" s="33"/>
      <c r="E9" s="282" t="s">
        <v>837</v>
      </c>
      <c r="F9" s="326"/>
      <c r="G9" s="326"/>
      <c r="H9" s="326"/>
      <c r="L9" s="33"/>
    </row>
    <row r="10" spans="2:46" s="1" customFormat="1" ht="11.25">
      <c r="B10" s="33"/>
      <c r="L10" s="33"/>
    </row>
    <row r="11" spans="2:46" s="1" customFormat="1" ht="12" customHeight="1">
      <c r="B11" s="33"/>
      <c r="D11" s="28" t="s">
        <v>19</v>
      </c>
      <c r="F11" s="26" t="s">
        <v>3</v>
      </c>
      <c r="I11" s="28" t="s">
        <v>20</v>
      </c>
      <c r="J11" s="26" t="s">
        <v>3</v>
      </c>
      <c r="L11" s="33"/>
    </row>
    <row r="12" spans="2:46" s="1" customFormat="1" ht="12" customHeight="1">
      <c r="B12" s="33"/>
      <c r="D12" s="28" t="s">
        <v>21</v>
      </c>
      <c r="F12" s="26" t="s">
        <v>22</v>
      </c>
      <c r="I12" s="28" t="s">
        <v>23</v>
      </c>
      <c r="J12" s="50" t="str">
        <f>'Rekapitulace stavby'!AN8</f>
        <v>4. 12. 2025</v>
      </c>
      <c r="L12" s="33"/>
    </row>
    <row r="13" spans="2:46" s="1" customFormat="1" ht="10.9" customHeight="1">
      <c r="B13" s="33"/>
      <c r="L13" s="33"/>
    </row>
    <row r="14" spans="2:46" s="1" customFormat="1" ht="12" customHeight="1">
      <c r="B14" s="33"/>
      <c r="D14" s="28" t="s">
        <v>25</v>
      </c>
      <c r="I14" s="28" t="s">
        <v>26</v>
      </c>
      <c r="J14" s="26" t="s">
        <v>27</v>
      </c>
      <c r="L14" s="33"/>
    </row>
    <row r="15" spans="2:46" s="1" customFormat="1" ht="18" customHeight="1">
      <c r="B15" s="33"/>
      <c r="E15" s="26" t="s">
        <v>28</v>
      </c>
      <c r="I15" s="28" t="s">
        <v>29</v>
      </c>
      <c r="J15" s="26" t="s">
        <v>30</v>
      </c>
      <c r="L15" s="33"/>
    </row>
    <row r="16" spans="2:46" s="1" customFormat="1" ht="6.95" customHeight="1">
      <c r="B16" s="33"/>
      <c r="L16" s="33"/>
    </row>
    <row r="17" spans="2:12" s="1" customFormat="1" ht="12" customHeight="1">
      <c r="B17" s="33"/>
      <c r="D17" s="28" t="s">
        <v>31</v>
      </c>
      <c r="I17" s="28" t="s">
        <v>26</v>
      </c>
      <c r="J17" s="29" t="str">
        <f>'Rekapitulace stavby'!AN13</f>
        <v>Vyplň údaj</v>
      </c>
      <c r="L17" s="33"/>
    </row>
    <row r="18" spans="2:12" s="1" customFormat="1" ht="18" customHeight="1">
      <c r="B18" s="33"/>
      <c r="E18" s="327" t="str">
        <f>'Rekapitulace stavby'!E14</f>
        <v>Vyplň údaj</v>
      </c>
      <c r="F18" s="307"/>
      <c r="G18" s="307"/>
      <c r="H18" s="307"/>
      <c r="I18" s="28" t="s">
        <v>29</v>
      </c>
      <c r="J18" s="29" t="str">
        <f>'Rekapitulace stavby'!AN14</f>
        <v>Vyplň údaj</v>
      </c>
      <c r="L18" s="33"/>
    </row>
    <row r="19" spans="2:12" s="1" customFormat="1" ht="6.95" customHeight="1">
      <c r="B19" s="33"/>
      <c r="L19" s="33"/>
    </row>
    <row r="20" spans="2:12" s="1" customFormat="1" ht="12" customHeight="1">
      <c r="B20" s="33"/>
      <c r="D20" s="28" t="s">
        <v>33</v>
      </c>
      <c r="I20" s="28" t="s">
        <v>26</v>
      </c>
      <c r="J20" s="26" t="s">
        <v>34</v>
      </c>
      <c r="L20" s="33"/>
    </row>
    <row r="21" spans="2:12" s="1" customFormat="1" ht="18" customHeight="1">
      <c r="B21" s="33"/>
      <c r="E21" s="26" t="s">
        <v>35</v>
      </c>
      <c r="I21" s="28" t="s">
        <v>29</v>
      </c>
      <c r="J21" s="26" t="s">
        <v>36</v>
      </c>
      <c r="L21" s="33"/>
    </row>
    <row r="22" spans="2:12" s="1" customFormat="1" ht="6.95" customHeight="1">
      <c r="B22" s="33"/>
      <c r="L22" s="33"/>
    </row>
    <row r="23" spans="2:12" s="1" customFormat="1" ht="12" customHeight="1">
      <c r="B23" s="33"/>
      <c r="D23" s="28" t="s">
        <v>38</v>
      </c>
      <c r="I23" s="28" t="s">
        <v>26</v>
      </c>
      <c r="J23" s="26" t="s">
        <v>838</v>
      </c>
      <c r="L23" s="33"/>
    </row>
    <row r="24" spans="2:12" s="1" customFormat="1" ht="18" customHeight="1">
      <c r="B24" s="33"/>
      <c r="E24" s="26" t="s">
        <v>839</v>
      </c>
      <c r="I24" s="28" t="s">
        <v>29</v>
      </c>
      <c r="J24" s="26" t="s">
        <v>838</v>
      </c>
      <c r="L24" s="33"/>
    </row>
    <row r="25" spans="2:12" s="1" customFormat="1" ht="6.95" customHeight="1">
      <c r="B25" s="33"/>
      <c r="L25" s="33"/>
    </row>
    <row r="26" spans="2:12" s="1" customFormat="1" ht="12" customHeight="1">
      <c r="B26" s="33"/>
      <c r="D26" s="28" t="s">
        <v>42</v>
      </c>
      <c r="L26" s="33"/>
    </row>
    <row r="27" spans="2:12" s="7" customFormat="1" ht="47.25" customHeight="1">
      <c r="B27" s="92"/>
      <c r="E27" s="312" t="s">
        <v>43</v>
      </c>
      <c r="F27" s="312"/>
      <c r="G27" s="312"/>
      <c r="H27" s="312"/>
      <c r="L27" s="92"/>
    </row>
    <row r="28" spans="2:12" s="1" customFormat="1" ht="6.95" customHeight="1">
      <c r="B28" s="33"/>
      <c r="L28" s="33"/>
    </row>
    <row r="29" spans="2:12" s="1" customFormat="1" ht="6.95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>
      <c r="B30" s="33"/>
      <c r="D30" s="93" t="s">
        <v>44</v>
      </c>
      <c r="J30" s="64">
        <f>ROUND(J87, 2)</f>
        <v>0</v>
      </c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5" customHeight="1">
      <c r="B32" s="33"/>
      <c r="F32" s="36" t="s">
        <v>46</v>
      </c>
      <c r="I32" s="36" t="s">
        <v>45</v>
      </c>
      <c r="J32" s="36" t="s">
        <v>47</v>
      </c>
      <c r="L32" s="33"/>
    </row>
    <row r="33" spans="2:12" s="1" customFormat="1" ht="14.45" customHeight="1">
      <c r="B33" s="33"/>
      <c r="D33" s="53" t="s">
        <v>48</v>
      </c>
      <c r="E33" s="28" t="s">
        <v>49</v>
      </c>
      <c r="F33" s="84">
        <f>ROUND((SUM(BE87:BE315)),  2)</f>
        <v>0</v>
      </c>
      <c r="I33" s="94">
        <v>0.21</v>
      </c>
      <c r="J33" s="84">
        <f>ROUND(((SUM(BE87:BE315))*I33),  2)</f>
        <v>0</v>
      </c>
      <c r="L33" s="33"/>
    </row>
    <row r="34" spans="2:12" s="1" customFormat="1" ht="14.45" customHeight="1">
      <c r="B34" s="33"/>
      <c r="E34" s="28" t="s">
        <v>50</v>
      </c>
      <c r="F34" s="84">
        <f>ROUND((SUM(BF87:BF315)),  2)</f>
        <v>0</v>
      </c>
      <c r="I34" s="94">
        <v>0.12</v>
      </c>
      <c r="J34" s="84">
        <f>ROUND(((SUM(BF87:BF315))*I34),  2)</f>
        <v>0</v>
      </c>
      <c r="L34" s="33"/>
    </row>
    <row r="35" spans="2:12" s="1" customFormat="1" ht="14.45" hidden="1" customHeight="1">
      <c r="B35" s="33"/>
      <c r="E35" s="28" t="s">
        <v>51</v>
      </c>
      <c r="F35" s="84">
        <f>ROUND((SUM(BG87:BG315)),  2)</f>
        <v>0</v>
      </c>
      <c r="I35" s="94">
        <v>0.21</v>
      </c>
      <c r="J35" s="84">
        <f>0</f>
        <v>0</v>
      </c>
      <c r="L35" s="33"/>
    </row>
    <row r="36" spans="2:12" s="1" customFormat="1" ht="14.45" hidden="1" customHeight="1">
      <c r="B36" s="33"/>
      <c r="E36" s="28" t="s">
        <v>52</v>
      </c>
      <c r="F36" s="84">
        <f>ROUND((SUM(BH87:BH315)),  2)</f>
        <v>0</v>
      </c>
      <c r="I36" s="94">
        <v>0.12</v>
      </c>
      <c r="J36" s="84">
        <f>0</f>
        <v>0</v>
      </c>
      <c r="L36" s="33"/>
    </row>
    <row r="37" spans="2:12" s="1" customFormat="1" ht="14.45" hidden="1" customHeight="1">
      <c r="B37" s="33"/>
      <c r="E37" s="28" t="s">
        <v>53</v>
      </c>
      <c r="F37" s="84">
        <f>ROUND((SUM(BI87:BI315)),  2)</f>
        <v>0</v>
      </c>
      <c r="I37" s="94">
        <v>0</v>
      </c>
      <c r="J37" s="84">
        <f>0</f>
        <v>0</v>
      </c>
      <c r="L37" s="33"/>
    </row>
    <row r="38" spans="2:12" s="1" customFormat="1" ht="6.95" customHeight="1">
      <c r="B38" s="33"/>
      <c r="L38" s="33"/>
    </row>
    <row r="39" spans="2:12" s="1" customFormat="1" ht="25.35" customHeight="1">
      <c r="B39" s="33"/>
      <c r="C39" s="95"/>
      <c r="D39" s="96" t="s">
        <v>54</v>
      </c>
      <c r="E39" s="55"/>
      <c r="F39" s="55"/>
      <c r="G39" s="97" t="s">
        <v>55</v>
      </c>
      <c r="H39" s="98" t="s">
        <v>56</v>
      </c>
      <c r="I39" s="55"/>
      <c r="J39" s="99">
        <f>SUM(J30:J37)</f>
        <v>0</v>
      </c>
      <c r="K39" s="100"/>
      <c r="L39" s="33"/>
    </row>
    <row r="40" spans="2:12" s="1" customFormat="1" ht="14.45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5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5" customHeight="1">
      <c r="B45" s="33"/>
      <c r="C45" s="22" t="s">
        <v>116</v>
      </c>
      <c r="L45" s="33"/>
    </row>
    <row r="46" spans="2:12" s="1" customFormat="1" ht="6.95" customHeight="1">
      <c r="B46" s="33"/>
      <c r="L46" s="33"/>
    </row>
    <row r="47" spans="2:12" s="1" customFormat="1" ht="12" customHeight="1">
      <c r="B47" s="33"/>
      <c r="C47" s="28" t="s">
        <v>17</v>
      </c>
      <c r="L47" s="33"/>
    </row>
    <row r="48" spans="2:12" s="1" customFormat="1" ht="16.5" customHeight="1">
      <c r="B48" s="33"/>
      <c r="E48" s="324" t="str">
        <f>E7</f>
        <v>BENÁTKY NAD JIZEROU ČOV – KALOVÉ HOSPODÁŘSTVÍ</v>
      </c>
      <c r="F48" s="325"/>
      <c r="G48" s="325"/>
      <c r="H48" s="325"/>
      <c r="L48" s="33"/>
    </row>
    <row r="49" spans="2:47" s="1" customFormat="1" ht="12" customHeight="1">
      <c r="B49" s="33"/>
      <c r="C49" s="28" t="s">
        <v>114</v>
      </c>
      <c r="L49" s="33"/>
    </row>
    <row r="50" spans="2:47" s="1" customFormat="1" ht="16.5" customHeight="1">
      <c r="B50" s="33"/>
      <c r="E50" s="282" t="str">
        <f>E9</f>
        <v>SO 03 - Stavební elektroinstalace</v>
      </c>
      <c r="F50" s="326"/>
      <c r="G50" s="326"/>
      <c r="H50" s="326"/>
      <c r="L50" s="33"/>
    </row>
    <row r="51" spans="2:47" s="1" customFormat="1" ht="6.95" customHeight="1">
      <c r="B51" s="33"/>
      <c r="L51" s="33"/>
    </row>
    <row r="52" spans="2:47" s="1" customFormat="1" ht="12" customHeight="1">
      <c r="B52" s="33"/>
      <c r="C52" s="28" t="s">
        <v>21</v>
      </c>
      <c r="F52" s="26" t="str">
        <f>F12</f>
        <v>Benátky nad Jizerou</v>
      </c>
      <c r="I52" s="28" t="s">
        <v>23</v>
      </c>
      <c r="J52" s="50" t="str">
        <f>IF(J12="","",J12)</f>
        <v>4. 12. 2025</v>
      </c>
      <c r="L52" s="33"/>
    </row>
    <row r="53" spans="2:47" s="1" customFormat="1" ht="6.95" customHeight="1">
      <c r="B53" s="33"/>
      <c r="L53" s="33"/>
    </row>
    <row r="54" spans="2:47" s="1" customFormat="1" ht="40.15" customHeight="1">
      <c r="B54" s="33"/>
      <c r="C54" s="28" t="s">
        <v>25</v>
      </c>
      <c r="F54" s="26" t="str">
        <f>E15</f>
        <v>VaK Mladá Boleslav,a.s.,Čechova 1151,293 01</v>
      </c>
      <c r="I54" s="28" t="s">
        <v>33</v>
      </c>
      <c r="J54" s="31" t="str">
        <f>E21</f>
        <v>Ing.Jan Šinták-I.P.R.E,Kolová 2 362 14 Kolová</v>
      </c>
      <c r="L54" s="33"/>
    </row>
    <row r="55" spans="2:47" s="1" customFormat="1" ht="15.2" customHeight="1">
      <c r="B55" s="33"/>
      <c r="C55" s="28" t="s">
        <v>31</v>
      </c>
      <c r="F55" s="26" t="str">
        <f>IF(E18="","",E18)</f>
        <v>Vyplň údaj</v>
      </c>
      <c r="I55" s="28" t="s">
        <v>38</v>
      </c>
      <c r="J55" s="31" t="str">
        <f>E24</f>
        <v>M.Šála-SyneriQ, a.s.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101" t="s">
        <v>117</v>
      </c>
      <c r="D57" s="95"/>
      <c r="E57" s="95"/>
      <c r="F57" s="95"/>
      <c r="G57" s="95"/>
      <c r="H57" s="95"/>
      <c r="I57" s="95"/>
      <c r="J57" s="102" t="s">
        <v>118</v>
      </c>
      <c r="K57" s="95"/>
      <c r="L57" s="33"/>
    </row>
    <row r="58" spans="2:47" s="1" customFormat="1" ht="10.35" customHeight="1">
      <c r="B58" s="33"/>
      <c r="L58" s="33"/>
    </row>
    <row r="59" spans="2:47" s="1" customFormat="1" ht="22.9" customHeight="1">
      <c r="B59" s="33"/>
      <c r="C59" s="103" t="s">
        <v>76</v>
      </c>
      <c r="J59" s="64">
        <f>J87</f>
        <v>0</v>
      </c>
      <c r="L59" s="33"/>
      <c r="AU59" s="18" t="s">
        <v>119</v>
      </c>
    </row>
    <row r="60" spans="2:47" s="8" customFormat="1" ht="24.95" customHeight="1">
      <c r="B60" s="104"/>
      <c r="D60" s="105" t="s">
        <v>840</v>
      </c>
      <c r="E60" s="106"/>
      <c r="F60" s="106"/>
      <c r="G60" s="106"/>
      <c r="H60" s="106"/>
      <c r="I60" s="106"/>
      <c r="J60" s="107">
        <f>J88</f>
        <v>0</v>
      </c>
      <c r="L60" s="104"/>
    </row>
    <row r="61" spans="2:47" s="8" customFormat="1" ht="24.95" customHeight="1">
      <c r="B61" s="104"/>
      <c r="D61" s="105" t="s">
        <v>841</v>
      </c>
      <c r="E61" s="106"/>
      <c r="F61" s="106"/>
      <c r="G61" s="106"/>
      <c r="H61" s="106"/>
      <c r="I61" s="106"/>
      <c r="J61" s="107">
        <f>J125</f>
        <v>0</v>
      </c>
      <c r="L61" s="104"/>
    </row>
    <row r="62" spans="2:47" s="8" customFormat="1" ht="24.95" customHeight="1">
      <c r="B62" s="104"/>
      <c r="D62" s="105" t="s">
        <v>842</v>
      </c>
      <c r="E62" s="106"/>
      <c r="F62" s="106"/>
      <c r="G62" s="106"/>
      <c r="H62" s="106"/>
      <c r="I62" s="106"/>
      <c r="J62" s="107">
        <f>J134</f>
        <v>0</v>
      </c>
      <c r="L62" s="104"/>
    </row>
    <row r="63" spans="2:47" s="8" customFormat="1" ht="24.95" customHeight="1">
      <c r="B63" s="104"/>
      <c r="D63" s="105" t="s">
        <v>843</v>
      </c>
      <c r="E63" s="106"/>
      <c r="F63" s="106"/>
      <c r="G63" s="106"/>
      <c r="H63" s="106"/>
      <c r="I63" s="106"/>
      <c r="J63" s="107">
        <f>J168</f>
        <v>0</v>
      </c>
      <c r="L63" s="104"/>
    </row>
    <row r="64" spans="2:47" s="8" customFormat="1" ht="24.95" customHeight="1">
      <c r="B64" s="104"/>
      <c r="D64" s="105" t="s">
        <v>844</v>
      </c>
      <c r="E64" s="106"/>
      <c r="F64" s="106"/>
      <c r="G64" s="106"/>
      <c r="H64" s="106"/>
      <c r="I64" s="106"/>
      <c r="J64" s="107">
        <f>J207</f>
        <v>0</v>
      </c>
      <c r="L64" s="104"/>
    </row>
    <row r="65" spans="2:12" s="8" customFormat="1" ht="24.95" customHeight="1">
      <c r="B65" s="104"/>
      <c r="D65" s="105" t="s">
        <v>845</v>
      </c>
      <c r="E65" s="106"/>
      <c r="F65" s="106"/>
      <c r="G65" s="106"/>
      <c r="H65" s="106"/>
      <c r="I65" s="106"/>
      <c r="J65" s="107">
        <f>J244</f>
        <v>0</v>
      </c>
      <c r="L65" s="104"/>
    </row>
    <row r="66" spans="2:12" s="8" customFormat="1" ht="24.95" customHeight="1">
      <c r="B66" s="104"/>
      <c r="D66" s="105" t="s">
        <v>846</v>
      </c>
      <c r="E66" s="106"/>
      <c r="F66" s="106"/>
      <c r="G66" s="106"/>
      <c r="H66" s="106"/>
      <c r="I66" s="106"/>
      <c r="J66" s="107">
        <f>J285</f>
        <v>0</v>
      </c>
      <c r="L66" s="104"/>
    </row>
    <row r="67" spans="2:12" s="8" customFormat="1" ht="24.95" customHeight="1">
      <c r="B67" s="104"/>
      <c r="D67" s="105" t="s">
        <v>847</v>
      </c>
      <c r="E67" s="106"/>
      <c r="F67" s="106"/>
      <c r="G67" s="106"/>
      <c r="H67" s="106"/>
      <c r="I67" s="106"/>
      <c r="J67" s="107">
        <f>J301</f>
        <v>0</v>
      </c>
      <c r="L67" s="104"/>
    </row>
    <row r="68" spans="2:12" s="1" customFormat="1" ht="21.75" customHeight="1">
      <c r="B68" s="33"/>
      <c r="L68" s="33"/>
    </row>
    <row r="69" spans="2:12" s="1" customFormat="1" ht="6.95" customHeight="1">
      <c r="B69" s="42"/>
      <c r="C69" s="43"/>
      <c r="D69" s="43"/>
      <c r="E69" s="43"/>
      <c r="F69" s="43"/>
      <c r="G69" s="43"/>
      <c r="H69" s="43"/>
      <c r="I69" s="43"/>
      <c r="J69" s="43"/>
      <c r="K69" s="43"/>
      <c r="L69" s="33"/>
    </row>
    <row r="73" spans="2:12" s="1" customFormat="1" ht="6.95" customHeight="1">
      <c r="B73" s="44"/>
      <c r="C73" s="45"/>
      <c r="D73" s="45"/>
      <c r="E73" s="45"/>
      <c r="F73" s="45"/>
      <c r="G73" s="45"/>
      <c r="H73" s="45"/>
      <c r="I73" s="45"/>
      <c r="J73" s="45"/>
      <c r="K73" s="45"/>
      <c r="L73" s="33"/>
    </row>
    <row r="74" spans="2:12" s="1" customFormat="1" ht="24.95" customHeight="1">
      <c r="B74" s="33"/>
      <c r="C74" s="22" t="s">
        <v>128</v>
      </c>
      <c r="L74" s="33"/>
    </row>
    <row r="75" spans="2:12" s="1" customFormat="1" ht="6.95" customHeight="1">
      <c r="B75" s="33"/>
      <c r="L75" s="33"/>
    </row>
    <row r="76" spans="2:12" s="1" customFormat="1" ht="12" customHeight="1">
      <c r="B76" s="33"/>
      <c r="C76" s="28" t="s">
        <v>17</v>
      </c>
      <c r="L76" s="33"/>
    </row>
    <row r="77" spans="2:12" s="1" customFormat="1" ht="16.5" customHeight="1">
      <c r="B77" s="33"/>
      <c r="E77" s="324" t="str">
        <f>E7</f>
        <v>BENÁTKY NAD JIZEROU ČOV – KALOVÉ HOSPODÁŘSTVÍ</v>
      </c>
      <c r="F77" s="325"/>
      <c r="G77" s="325"/>
      <c r="H77" s="325"/>
      <c r="L77" s="33"/>
    </row>
    <row r="78" spans="2:12" s="1" customFormat="1" ht="12" customHeight="1">
      <c r="B78" s="33"/>
      <c r="C78" s="28" t="s">
        <v>114</v>
      </c>
      <c r="L78" s="33"/>
    </row>
    <row r="79" spans="2:12" s="1" customFormat="1" ht="16.5" customHeight="1">
      <c r="B79" s="33"/>
      <c r="E79" s="282" t="str">
        <f>E9</f>
        <v>SO 03 - Stavební elektroinstalace</v>
      </c>
      <c r="F79" s="326"/>
      <c r="G79" s="326"/>
      <c r="H79" s="326"/>
      <c r="L79" s="33"/>
    </row>
    <row r="80" spans="2:12" s="1" customFormat="1" ht="6.95" customHeight="1">
      <c r="B80" s="33"/>
      <c r="L80" s="33"/>
    </row>
    <row r="81" spans="2:65" s="1" customFormat="1" ht="12" customHeight="1">
      <c r="B81" s="33"/>
      <c r="C81" s="28" t="s">
        <v>21</v>
      </c>
      <c r="F81" s="26" t="str">
        <f>F12</f>
        <v>Benátky nad Jizerou</v>
      </c>
      <c r="I81" s="28" t="s">
        <v>23</v>
      </c>
      <c r="J81" s="50" t="str">
        <f>IF(J12="","",J12)</f>
        <v>4. 12. 2025</v>
      </c>
      <c r="L81" s="33"/>
    </row>
    <row r="82" spans="2:65" s="1" customFormat="1" ht="6.95" customHeight="1">
      <c r="B82" s="33"/>
      <c r="L82" s="33"/>
    </row>
    <row r="83" spans="2:65" s="1" customFormat="1" ht="40.15" customHeight="1">
      <c r="B83" s="33"/>
      <c r="C83" s="28" t="s">
        <v>25</v>
      </c>
      <c r="F83" s="26" t="str">
        <f>E15</f>
        <v>VaK Mladá Boleslav,a.s.,Čechova 1151,293 01</v>
      </c>
      <c r="I83" s="28" t="s">
        <v>33</v>
      </c>
      <c r="J83" s="31" t="str">
        <f>E21</f>
        <v>Ing.Jan Šinták-I.P.R.E,Kolová 2 362 14 Kolová</v>
      </c>
      <c r="L83" s="33"/>
    </row>
    <row r="84" spans="2:65" s="1" customFormat="1" ht="15.2" customHeight="1">
      <c r="B84" s="33"/>
      <c r="C84" s="28" t="s">
        <v>31</v>
      </c>
      <c r="F84" s="26" t="str">
        <f>IF(E18="","",E18)</f>
        <v>Vyplň údaj</v>
      </c>
      <c r="I84" s="28" t="s">
        <v>38</v>
      </c>
      <c r="J84" s="31" t="str">
        <f>E24</f>
        <v>M.Šála-SyneriQ, a.s.</v>
      </c>
      <c r="L84" s="33"/>
    </row>
    <row r="85" spans="2:65" s="1" customFormat="1" ht="10.35" customHeight="1">
      <c r="B85" s="33"/>
      <c r="L85" s="33"/>
    </row>
    <row r="86" spans="2:65" s="10" customFormat="1" ht="29.25" customHeight="1">
      <c r="B86" s="112"/>
      <c r="C86" s="113" t="s">
        <v>129</v>
      </c>
      <c r="D86" s="114" t="s">
        <v>63</v>
      </c>
      <c r="E86" s="114" t="s">
        <v>59</v>
      </c>
      <c r="F86" s="114" t="s">
        <v>60</v>
      </c>
      <c r="G86" s="114" t="s">
        <v>130</v>
      </c>
      <c r="H86" s="114" t="s">
        <v>131</v>
      </c>
      <c r="I86" s="114" t="s">
        <v>132</v>
      </c>
      <c r="J86" s="114" t="s">
        <v>118</v>
      </c>
      <c r="K86" s="115" t="s">
        <v>133</v>
      </c>
      <c r="L86" s="112"/>
      <c r="M86" s="57" t="s">
        <v>3</v>
      </c>
      <c r="N86" s="58" t="s">
        <v>48</v>
      </c>
      <c r="O86" s="58" t="s">
        <v>134</v>
      </c>
      <c r="P86" s="58" t="s">
        <v>135</v>
      </c>
      <c r="Q86" s="58" t="s">
        <v>136</v>
      </c>
      <c r="R86" s="58" t="s">
        <v>137</v>
      </c>
      <c r="S86" s="58" t="s">
        <v>138</v>
      </c>
      <c r="T86" s="59" t="s">
        <v>139</v>
      </c>
    </row>
    <row r="87" spans="2:65" s="1" customFormat="1" ht="22.9" customHeight="1">
      <c r="B87" s="33"/>
      <c r="C87" s="62" t="s">
        <v>140</v>
      </c>
      <c r="J87" s="116">
        <f>BK87</f>
        <v>0</v>
      </c>
      <c r="L87" s="33"/>
      <c r="M87" s="60"/>
      <c r="N87" s="51"/>
      <c r="O87" s="51"/>
      <c r="P87" s="117">
        <f>P88+P125+P134+P168+P207+P244+P285+P301</f>
        <v>0</v>
      </c>
      <c r="Q87" s="51"/>
      <c r="R87" s="117">
        <f>R88+R125+R134+R168+R207+R244+R285+R301</f>
        <v>3.0949999999999998E-2</v>
      </c>
      <c r="S87" s="51"/>
      <c r="T87" s="118">
        <f>T88+T125+T134+T168+T207+T244+T285+T301</f>
        <v>0</v>
      </c>
      <c r="AT87" s="18" t="s">
        <v>77</v>
      </c>
      <c r="AU87" s="18" t="s">
        <v>119</v>
      </c>
      <c r="BK87" s="119">
        <f>BK88+BK125+BK134+BK168+BK207+BK244+BK285+BK301</f>
        <v>0</v>
      </c>
    </row>
    <row r="88" spans="2:65" s="11" customFormat="1" ht="25.9" customHeight="1">
      <c r="B88" s="120"/>
      <c r="D88" s="121" t="s">
        <v>77</v>
      </c>
      <c r="E88" s="122" t="s">
        <v>848</v>
      </c>
      <c r="F88" s="122" t="s">
        <v>849</v>
      </c>
      <c r="I88" s="123"/>
      <c r="J88" s="124">
        <f>BK88</f>
        <v>0</v>
      </c>
      <c r="L88" s="120"/>
      <c r="M88" s="125"/>
      <c r="P88" s="126">
        <f>SUM(P89:P124)</f>
        <v>0</v>
      </c>
      <c r="R88" s="126">
        <f>SUM(R89:R124)</f>
        <v>0</v>
      </c>
      <c r="T88" s="127">
        <f>SUM(T89:T124)</f>
        <v>0</v>
      </c>
      <c r="AR88" s="121" t="s">
        <v>86</v>
      </c>
      <c r="AT88" s="128" t="s">
        <v>77</v>
      </c>
      <c r="AU88" s="128" t="s">
        <v>78</v>
      </c>
      <c r="AY88" s="121" t="s">
        <v>143</v>
      </c>
      <c r="BK88" s="129">
        <f>SUM(BK89:BK124)</f>
        <v>0</v>
      </c>
    </row>
    <row r="89" spans="2:65" s="1" customFormat="1" ht="16.5" customHeight="1">
      <c r="B89" s="132"/>
      <c r="C89" s="133" t="s">
        <v>86</v>
      </c>
      <c r="D89" s="133" t="s">
        <v>145</v>
      </c>
      <c r="E89" s="134" t="s">
        <v>850</v>
      </c>
      <c r="F89" s="135" t="s">
        <v>851</v>
      </c>
      <c r="G89" s="136" t="s">
        <v>852</v>
      </c>
      <c r="H89" s="137">
        <v>2</v>
      </c>
      <c r="I89" s="138"/>
      <c r="J89" s="139">
        <f>ROUND(I89*H89,2)</f>
        <v>0</v>
      </c>
      <c r="K89" s="135" t="s">
        <v>3</v>
      </c>
      <c r="L89" s="33"/>
      <c r="M89" s="140" t="s">
        <v>3</v>
      </c>
      <c r="N89" s="141" t="s">
        <v>49</v>
      </c>
      <c r="P89" s="142">
        <f>O89*H89</f>
        <v>0</v>
      </c>
      <c r="Q89" s="142">
        <v>0</v>
      </c>
      <c r="R89" s="142">
        <f>Q89*H89</f>
        <v>0</v>
      </c>
      <c r="S89" s="142">
        <v>0</v>
      </c>
      <c r="T89" s="143">
        <f>S89*H89</f>
        <v>0</v>
      </c>
      <c r="AR89" s="144" t="s">
        <v>259</v>
      </c>
      <c r="AT89" s="144" t="s">
        <v>145</v>
      </c>
      <c r="AU89" s="144" t="s">
        <v>86</v>
      </c>
      <c r="AY89" s="18" t="s">
        <v>143</v>
      </c>
      <c r="BE89" s="145">
        <f>IF(N89="základní",J89,0)</f>
        <v>0</v>
      </c>
      <c r="BF89" s="145">
        <f>IF(N89="snížená",J89,0)</f>
        <v>0</v>
      </c>
      <c r="BG89" s="145">
        <f>IF(N89="zákl. přenesená",J89,0)</f>
        <v>0</v>
      </c>
      <c r="BH89" s="145">
        <f>IF(N89="sníž. přenesená",J89,0)</f>
        <v>0</v>
      </c>
      <c r="BI89" s="145">
        <f>IF(N89="nulová",J89,0)</f>
        <v>0</v>
      </c>
      <c r="BJ89" s="18" t="s">
        <v>86</v>
      </c>
      <c r="BK89" s="145">
        <f>ROUND(I89*H89,2)</f>
        <v>0</v>
      </c>
      <c r="BL89" s="18" t="s">
        <v>259</v>
      </c>
      <c r="BM89" s="144" t="s">
        <v>853</v>
      </c>
    </row>
    <row r="90" spans="2:65" s="1" customFormat="1" ht="11.25">
      <c r="B90" s="33"/>
      <c r="D90" s="146" t="s">
        <v>152</v>
      </c>
      <c r="F90" s="147" t="s">
        <v>851</v>
      </c>
      <c r="I90" s="148"/>
      <c r="L90" s="33"/>
      <c r="M90" s="149"/>
      <c r="T90" s="54"/>
      <c r="AT90" s="18" t="s">
        <v>152</v>
      </c>
      <c r="AU90" s="18" t="s">
        <v>86</v>
      </c>
    </row>
    <row r="91" spans="2:65" s="1" customFormat="1" ht="16.5" customHeight="1">
      <c r="B91" s="132"/>
      <c r="C91" s="176" t="s">
        <v>88</v>
      </c>
      <c r="D91" s="176" t="s">
        <v>331</v>
      </c>
      <c r="E91" s="177" t="s">
        <v>854</v>
      </c>
      <c r="F91" s="178" t="s">
        <v>855</v>
      </c>
      <c r="G91" s="179" t="s">
        <v>852</v>
      </c>
      <c r="H91" s="180">
        <v>2</v>
      </c>
      <c r="I91" s="181"/>
      <c r="J91" s="182">
        <f>ROUND(I91*H91,2)</f>
        <v>0</v>
      </c>
      <c r="K91" s="178" t="s">
        <v>3</v>
      </c>
      <c r="L91" s="183"/>
      <c r="M91" s="184" t="s">
        <v>3</v>
      </c>
      <c r="N91" s="185" t="s">
        <v>49</v>
      </c>
      <c r="P91" s="142">
        <f>O91*H91</f>
        <v>0</v>
      </c>
      <c r="Q91" s="142">
        <v>0</v>
      </c>
      <c r="R91" s="142">
        <f>Q91*H91</f>
        <v>0</v>
      </c>
      <c r="S91" s="142">
        <v>0</v>
      </c>
      <c r="T91" s="143">
        <f>S91*H91</f>
        <v>0</v>
      </c>
      <c r="AR91" s="144" t="s">
        <v>467</v>
      </c>
      <c r="AT91" s="144" t="s">
        <v>331</v>
      </c>
      <c r="AU91" s="144" t="s">
        <v>86</v>
      </c>
      <c r="AY91" s="18" t="s">
        <v>143</v>
      </c>
      <c r="BE91" s="145">
        <f>IF(N91="základní",J91,0)</f>
        <v>0</v>
      </c>
      <c r="BF91" s="145">
        <f>IF(N91="snížená",J91,0)</f>
        <v>0</v>
      </c>
      <c r="BG91" s="145">
        <f>IF(N91="zákl. přenesená",J91,0)</f>
        <v>0</v>
      </c>
      <c r="BH91" s="145">
        <f>IF(N91="sníž. přenesená",J91,0)</f>
        <v>0</v>
      </c>
      <c r="BI91" s="145">
        <f>IF(N91="nulová",J91,0)</f>
        <v>0</v>
      </c>
      <c r="BJ91" s="18" t="s">
        <v>86</v>
      </c>
      <c r="BK91" s="145">
        <f>ROUND(I91*H91,2)</f>
        <v>0</v>
      </c>
      <c r="BL91" s="18" t="s">
        <v>259</v>
      </c>
      <c r="BM91" s="144" t="s">
        <v>856</v>
      </c>
    </row>
    <row r="92" spans="2:65" s="1" customFormat="1" ht="11.25">
      <c r="B92" s="33"/>
      <c r="D92" s="146" t="s">
        <v>152</v>
      </c>
      <c r="F92" s="147" t="s">
        <v>855</v>
      </c>
      <c r="I92" s="148"/>
      <c r="L92" s="33"/>
      <c r="M92" s="149"/>
      <c r="T92" s="54"/>
      <c r="AT92" s="18" t="s">
        <v>152</v>
      </c>
      <c r="AU92" s="18" t="s">
        <v>86</v>
      </c>
    </row>
    <row r="93" spans="2:65" s="1" customFormat="1" ht="16.5" customHeight="1">
      <c r="B93" s="132"/>
      <c r="C93" s="133" t="s">
        <v>165</v>
      </c>
      <c r="D93" s="133" t="s">
        <v>145</v>
      </c>
      <c r="E93" s="134" t="s">
        <v>857</v>
      </c>
      <c r="F93" s="135" t="s">
        <v>858</v>
      </c>
      <c r="G93" s="136" t="s">
        <v>852</v>
      </c>
      <c r="H93" s="137">
        <v>2</v>
      </c>
      <c r="I93" s="138"/>
      <c r="J93" s="139">
        <f>ROUND(I93*H93,2)</f>
        <v>0</v>
      </c>
      <c r="K93" s="135" t="s">
        <v>3</v>
      </c>
      <c r="L93" s="33"/>
      <c r="M93" s="140" t="s">
        <v>3</v>
      </c>
      <c r="N93" s="141" t="s">
        <v>49</v>
      </c>
      <c r="P93" s="142">
        <f>O93*H93</f>
        <v>0</v>
      </c>
      <c r="Q93" s="142">
        <v>0</v>
      </c>
      <c r="R93" s="142">
        <f>Q93*H93</f>
        <v>0</v>
      </c>
      <c r="S93" s="142">
        <v>0</v>
      </c>
      <c r="T93" s="143">
        <f>S93*H93</f>
        <v>0</v>
      </c>
      <c r="AR93" s="144" t="s">
        <v>259</v>
      </c>
      <c r="AT93" s="144" t="s">
        <v>145</v>
      </c>
      <c r="AU93" s="144" t="s">
        <v>86</v>
      </c>
      <c r="AY93" s="18" t="s">
        <v>143</v>
      </c>
      <c r="BE93" s="145">
        <f>IF(N93="základní",J93,0)</f>
        <v>0</v>
      </c>
      <c r="BF93" s="145">
        <f>IF(N93="snížená",J93,0)</f>
        <v>0</v>
      </c>
      <c r="BG93" s="145">
        <f>IF(N93="zákl. přenesená",J93,0)</f>
        <v>0</v>
      </c>
      <c r="BH93" s="145">
        <f>IF(N93="sníž. přenesená",J93,0)</f>
        <v>0</v>
      </c>
      <c r="BI93" s="145">
        <f>IF(N93="nulová",J93,0)</f>
        <v>0</v>
      </c>
      <c r="BJ93" s="18" t="s">
        <v>86</v>
      </c>
      <c r="BK93" s="145">
        <f>ROUND(I93*H93,2)</f>
        <v>0</v>
      </c>
      <c r="BL93" s="18" t="s">
        <v>259</v>
      </c>
      <c r="BM93" s="144" t="s">
        <v>859</v>
      </c>
    </row>
    <row r="94" spans="2:65" s="1" customFormat="1" ht="11.25">
      <c r="B94" s="33"/>
      <c r="D94" s="146" t="s">
        <v>152</v>
      </c>
      <c r="F94" s="147" t="s">
        <v>858</v>
      </c>
      <c r="I94" s="148"/>
      <c r="L94" s="33"/>
      <c r="M94" s="149"/>
      <c r="T94" s="54"/>
      <c r="AT94" s="18" t="s">
        <v>152</v>
      </c>
      <c r="AU94" s="18" t="s">
        <v>86</v>
      </c>
    </row>
    <row r="95" spans="2:65" s="1" customFormat="1" ht="16.5" customHeight="1">
      <c r="B95" s="132"/>
      <c r="C95" s="176" t="s">
        <v>150</v>
      </c>
      <c r="D95" s="176" t="s">
        <v>331</v>
      </c>
      <c r="E95" s="177" t="s">
        <v>860</v>
      </c>
      <c r="F95" s="178" t="s">
        <v>861</v>
      </c>
      <c r="G95" s="179" t="s">
        <v>852</v>
      </c>
      <c r="H95" s="180">
        <v>2</v>
      </c>
      <c r="I95" s="181"/>
      <c r="J95" s="182">
        <f>ROUND(I95*H95,2)</f>
        <v>0</v>
      </c>
      <c r="K95" s="178" t="s">
        <v>3</v>
      </c>
      <c r="L95" s="183"/>
      <c r="M95" s="184" t="s">
        <v>3</v>
      </c>
      <c r="N95" s="185" t="s">
        <v>49</v>
      </c>
      <c r="P95" s="142">
        <f>O95*H95</f>
        <v>0</v>
      </c>
      <c r="Q95" s="142">
        <v>0</v>
      </c>
      <c r="R95" s="142">
        <f>Q95*H95</f>
        <v>0</v>
      </c>
      <c r="S95" s="142">
        <v>0</v>
      </c>
      <c r="T95" s="143">
        <f>S95*H95</f>
        <v>0</v>
      </c>
      <c r="AR95" s="144" t="s">
        <v>467</v>
      </c>
      <c r="AT95" s="144" t="s">
        <v>331</v>
      </c>
      <c r="AU95" s="144" t="s">
        <v>86</v>
      </c>
      <c r="AY95" s="18" t="s">
        <v>143</v>
      </c>
      <c r="BE95" s="145">
        <f>IF(N95="základní",J95,0)</f>
        <v>0</v>
      </c>
      <c r="BF95" s="145">
        <f>IF(N95="snížená",J95,0)</f>
        <v>0</v>
      </c>
      <c r="BG95" s="145">
        <f>IF(N95="zákl. přenesená",J95,0)</f>
        <v>0</v>
      </c>
      <c r="BH95" s="145">
        <f>IF(N95="sníž. přenesená",J95,0)</f>
        <v>0</v>
      </c>
      <c r="BI95" s="145">
        <f>IF(N95="nulová",J95,0)</f>
        <v>0</v>
      </c>
      <c r="BJ95" s="18" t="s">
        <v>86</v>
      </c>
      <c r="BK95" s="145">
        <f>ROUND(I95*H95,2)</f>
        <v>0</v>
      </c>
      <c r="BL95" s="18" t="s">
        <v>259</v>
      </c>
      <c r="BM95" s="144" t="s">
        <v>862</v>
      </c>
    </row>
    <row r="96" spans="2:65" s="1" customFormat="1" ht="11.25">
      <c r="B96" s="33"/>
      <c r="D96" s="146" t="s">
        <v>152</v>
      </c>
      <c r="F96" s="147" t="s">
        <v>861</v>
      </c>
      <c r="I96" s="148"/>
      <c r="L96" s="33"/>
      <c r="M96" s="149"/>
      <c r="T96" s="54"/>
      <c r="AT96" s="18" t="s">
        <v>152</v>
      </c>
      <c r="AU96" s="18" t="s">
        <v>86</v>
      </c>
    </row>
    <row r="97" spans="2:65" s="1" customFormat="1" ht="16.5" customHeight="1">
      <c r="B97" s="132"/>
      <c r="C97" s="133" t="s">
        <v>185</v>
      </c>
      <c r="D97" s="133" t="s">
        <v>145</v>
      </c>
      <c r="E97" s="134" t="s">
        <v>863</v>
      </c>
      <c r="F97" s="135" t="s">
        <v>864</v>
      </c>
      <c r="G97" s="136" t="s">
        <v>852</v>
      </c>
      <c r="H97" s="137">
        <v>1</v>
      </c>
      <c r="I97" s="138"/>
      <c r="J97" s="139">
        <f>ROUND(I97*H97,2)</f>
        <v>0</v>
      </c>
      <c r="K97" s="135" t="s">
        <v>3</v>
      </c>
      <c r="L97" s="33"/>
      <c r="M97" s="140" t="s">
        <v>3</v>
      </c>
      <c r="N97" s="141" t="s">
        <v>49</v>
      </c>
      <c r="P97" s="142">
        <f>O97*H97</f>
        <v>0</v>
      </c>
      <c r="Q97" s="142">
        <v>0</v>
      </c>
      <c r="R97" s="142">
        <f>Q97*H97</f>
        <v>0</v>
      </c>
      <c r="S97" s="142">
        <v>0</v>
      </c>
      <c r="T97" s="143">
        <f>S97*H97</f>
        <v>0</v>
      </c>
      <c r="AR97" s="144" t="s">
        <v>259</v>
      </c>
      <c r="AT97" s="144" t="s">
        <v>145</v>
      </c>
      <c r="AU97" s="144" t="s">
        <v>86</v>
      </c>
      <c r="AY97" s="18" t="s">
        <v>143</v>
      </c>
      <c r="BE97" s="145">
        <f>IF(N97="základní",J97,0)</f>
        <v>0</v>
      </c>
      <c r="BF97" s="145">
        <f>IF(N97="snížená",J97,0)</f>
        <v>0</v>
      </c>
      <c r="BG97" s="145">
        <f>IF(N97="zákl. přenesená",J97,0)</f>
        <v>0</v>
      </c>
      <c r="BH97" s="145">
        <f>IF(N97="sníž. přenesená",J97,0)</f>
        <v>0</v>
      </c>
      <c r="BI97" s="145">
        <f>IF(N97="nulová",J97,0)</f>
        <v>0</v>
      </c>
      <c r="BJ97" s="18" t="s">
        <v>86</v>
      </c>
      <c r="BK97" s="145">
        <f>ROUND(I97*H97,2)</f>
        <v>0</v>
      </c>
      <c r="BL97" s="18" t="s">
        <v>259</v>
      </c>
      <c r="BM97" s="144" t="s">
        <v>865</v>
      </c>
    </row>
    <row r="98" spans="2:65" s="1" customFormat="1" ht="11.25">
      <c r="B98" s="33"/>
      <c r="D98" s="146" t="s">
        <v>152</v>
      </c>
      <c r="F98" s="147" t="s">
        <v>864</v>
      </c>
      <c r="I98" s="148"/>
      <c r="L98" s="33"/>
      <c r="M98" s="149"/>
      <c r="T98" s="54"/>
      <c r="AT98" s="18" t="s">
        <v>152</v>
      </c>
      <c r="AU98" s="18" t="s">
        <v>86</v>
      </c>
    </row>
    <row r="99" spans="2:65" s="1" customFormat="1" ht="16.5" customHeight="1">
      <c r="B99" s="132"/>
      <c r="C99" s="176" t="s">
        <v>191</v>
      </c>
      <c r="D99" s="176" t="s">
        <v>331</v>
      </c>
      <c r="E99" s="177" t="s">
        <v>866</v>
      </c>
      <c r="F99" s="178" t="s">
        <v>867</v>
      </c>
      <c r="G99" s="179" t="s">
        <v>852</v>
      </c>
      <c r="H99" s="180">
        <v>1</v>
      </c>
      <c r="I99" s="181"/>
      <c r="J99" s="182">
        <f>ROUND(I99*H99,2)</f>
        <v>0</v>
      </c>
      <c r="K99" s="178" t="s">
        <v>3</v>
      </c>
      <c r="L99" s="183"/>
      <c r="M99" s="184" t="s">
        <v>3</v>
      </c>
      <c r="N99" s="185" t="s">
        <v>49</v>
      </c>
      <c r="P99" s="142">
        <f>O99*H99</f>
        <v>0</v>
      </c>
      <c r="Q99" s="142">
        <v>0</v>
      </c>
      <c r="R99" s="142">
        <f>Q99*H99</f>
        <v>0</v>
      </c>
      <c r="S99" s="142">
        <v>0</v>
      </c>
      <c r="T99" s="143">
        <f>S99*H99</f>
        <v>0</v>
      </c>
      <c r="AR99" s="144" t="s">
        <v>467</v>
      </c>
      <c r="AT99" s="144" t="s">
        <v>331</v>
      </c>
      <c r="AU99" s="144" t="s">
        <v>86</v>
      </c>
      <c r="AY99" s="18" t="s">
        <v>143</v>
      </c>
      <c r="BE99" s="145">
        <f>IF(N99="základní",J99,0)</f>
        <v>0</v>
      </c>
      <c r="BF99" s="145">
        <f>IF(N99="snížená",J99,0)</f>
        <v>0</v>
      </c>
      <c r="BG99" s="145">
        <f>IF(N99="zákl. přenesená",J99,0)</f>
        <v>0</v>
      </c>
      <c r="BH99" s="145">
        <f>IF(N99="sníž. přenesená",J99,0)</f>
        <v>0</v>
      </c>
      <c r="BI99" s="145">
        <f>IF(N99="nulová",J99,0)</f>
        <v>0</v>
      </c>
      <c r="BJ99" s="18" t="s">
        <v>86</v>
      </c>
      <c r="BK99" s="145">
        <f>ROUND(I99*H99,2)</f>
        <v>0</v>
      </c>
      <c r="BL99" s="18" t="s">
        <v>259</v>
      </c>
      <c r="BM99" s="144" t="s">
        <v>868</v>
      </c>
    </row>
    <row r="100" spans="2:65" s="1" customFormat="1" ht="11.25">
      <c r="B100" s="33"/>
      <c r="D100" s="146" t="s">
        <v>152</v>
      </c>
      <c r="F100" s="147" t="s">
        <v>867</v>
      </c>
      <c r="I100" s="148"/>
      <c r="L100" s="33"/>
      <c r="M100" s="149"/>
      <c r="T100" s="54"/>
      <c r="AT100" s="18" t="s">
        <v>152</v>
      </c>
      <c r="AU100" s="18" t="s">
        <v>86</v>
      </c>
    </row>
    <row r="101" spans="2:65" s="1" customFormat="1" ht="16.5" customHeight="1">
      <c r="B101" s="132"/>
      <c r="C101" s="133" t="s">
        <v>198</v>
      </c>
      <c r="D101" s="133" t="s">
        <v>145</v>
      </c>
      <c r="E101" s="134" t="s">
        <v>869</v>
      </c>
      <c r="F101" s="135" t="s">
        <v>870</v>
      </c>
      <c r="G101" s="136" t="s">
        <v>852</v>
      </c>
      <c r="H101" s="137">
        <v>1</v>
      </c>
      <c r="I101" s="138"/>
      <c r="J101" s="139">
        <f>ROUND(I101*H101,2)</f>
        <v>0</v>
      </c>
      <c r="K101" s="135" t="s">
        <v>3</v>
      </c>
      <c r="L101" s="33"/>
      <c r="M101" s="140" t="s">
        <v>3</v>
      </c>
      <c r="N101" s="141" t="s">
        <v>49</v>
      </c>
      <c r="P101" s="142">
        <f>O101*H101</f>
        <v>0</v>
      </c>
      <c r="Q101" s="142">
        <v>0</v>
      </c>
      <c r="R101" s="142">
        <f>Q101*H101</f>
        <v>0</v>
      </c>
      <c r="S101" s="142">
        <v>0</v>
      </c>
      <c r="T101" s="143">
        <f>S101*H101</f>
        <v>0</v>
      </c>
      <c r="AR101" s="144" t="s">
        <v>259</v>
      </c>
      <c r="AT101" s="144" t="s">
        <v>145</v>
      </c>
      <c r="AU101" s="144" t="s">
        <v>86</v>
      </c>
      <c r="AY101" s="18" t="s">
        <v>143</v>
      </c>
      <c r="BE101" s="145">
        <f>IF(N101="základní",J101,0)</f>
        <v>0</v>
      </c>
      <c r="BF101" s="145">
        <f>IF(N101="snížená",J101,0)</f>
        <v>0</v>
      </c>
      <c r="BG101" s="145">
        <f>IF(N101="zákl. přenesená",J101,0)</f>
        <v>0</v>
      </c>
      <c r="BH101" s="145">
        <f>IF(N101="sníž. přenesená",J101,0)</f>
        <v>0</v>
      </c>
      <c r="BI101" s="145">
        <f>IF(N101="nulová",J101,0)</f>
        <v>0</v>
      </c>
      <c r="BJ101" s="18" t="s">
        <v>86</v>
      </c>
      <c r="BK101" s="145">
        <f>ROUND(I101*H101,2)</f>
        <v>0</v>
      </c>
      <c r="BL101" s="18" t="s">
        <v>259</v>
      </c>
      <c r="BM101" s="144" t="s">
        <v>871</v>
      </c>
    </row>
    <row r="102" spans="2:65" s="1" customFormat="1" ht="11.25">
      <c r="B102" s="33"/>
      <c r="D102" s="146" t="s">
        <v>152</v>
      </c>
      <c r="F102" s="147" t="s">
        <v>870</v>
      </c>
      <c r="I102" s="148"/>
      <c r="L102" s="33"/>
      <c r="M102" s="149"/>
      <c r="T102" s="54"/>
      <c r="AT102" s="18" t="s">
        <v>152</v>
      </c>
      <c r="AU102" s="18" t="s">
        <v>86</v>
      </c>
    </row>
    <row r="103" spans="2:65" s="1" customFormat="1" ht="16.5" customHeight="1">
      <c r="B103" s="132"/>
      <c r="C103" s="133" t="s">
        <v>163</v>
      </c>
      <c r="D103" s="133" t="s">
        <v>145</v>
      </c>
      <c r="E103" s="134" t="s">
        <v>872</v>
      </c>
      <c r="F103" s="135" t="s">
        <v>873</v>
      </c>
      <c r="G103" s="136" t="s">
        <v>852</v>
      </c>
      <c r="H103" s="137">
        <v>1</v>
      </c>
      <c r="I103" s="138"/>
      <c r="J103" s="139">
        <f>ROUND(I103*H103,2)</f>
        <v>0</v>
      </c>
      <c r="K103" s="135" t="s">
        <v>3</v>
      </c>
      <c r="L103" s="33"/>
      <c r="M103" s="140" t="s">
        <v>3</v>
      </c>
      <c r="N103" s="141" t="s">
        <v>49</v>
      </c>
      <c r="P103" s="142">
        <f>O103*H103</f>
        <v>0</v>
      </c>
      <c r="Q103" s="142">
        <v>0</v>
      </c>
      <c r="R103" s="142">
        <f>Q103*H103</f>
        <v>0</v>
      </c>
      <c r="S103" s="142">
        <v>0</v>
      </c>
      <c r="T103" s="143">
        <f>S103*H103</f>
        <v>0</v>
      </c>
      <c r="AR103" s="144" t="s">
        <v>259</v>
      </c>
      <c r="AT103" s="144" t="s">
        <v>145</v>
      </c>
      <c r="AU103" s="144" t="s">
        <v>86</v>
      </c>
      <c r="AY103" s="18" t="s">
        <v>143</v>
      </c>
      <c r="BE103" s="145">
        <f>IF(N103="základní",J103,0)</f>
        <v>0</v>
      </c>
      <c r="BF103" s="145">
        <f>IF(N103="snížená",J103,0)</f>
        <v>0</v>
      </c>
      <c r="BG103" s="145">
        <f>IF(N103="zákl. přenesená",J103,0)</f>
        <v>0</v>
      </c>
      <c r="BH103" s="145">
        <f>IF(N103="sníž. přenesená",J103,0)</f>
        <v>0</v>
      </c>
      <c r="BI103" s="145">
        <f>IF(N103="nulová",J103,0)</f>
        <v>0</v>
      </c>
      <c r="BJ103" s="18" t="s">
        <v>86</v>
      </c>
      <c r="BK103" s="145">
        <f>ROUND(I103*H103,2)</f>
        <v>0</v>
      </c>
      <c r="BL103" s="18" t="s">
        <v>259</v>
      </c>
      <c r="BM103" s="144" t="s">
        <v>874</v>
      </c>
    </row>
    <row r="104" spans="2:65" s="1" customFormat="1" ht="11.25">
      <c r="B104" s="33"/>
      <c r="D104" s="146" t="s">
        <v>152</v>
      </c>
      <c r="F104" s="147" t="s">
        <v>873</v>
      </c>
      <c r="I104" s="148"/>
      <c r="L104" s="33"/>
      <c r="M104" s="149"/>
      <c r="T104" s="54"/>
      <c r="AT104" s="18" t="s">
        <v>152</v>
      </c>
      <c r="AU104" s="18" t="s">
        <v>86</v>
      </c>
    </row>
    <row r="105" spans="2:65" s="1" customFormat="1" ht="16.5" customHeight="1">
      <c r="B105" s="132"/>
      <c r="C105" s="133" t="s">
        <v>176</v>
      </c>
      <c r="D105" s="133" t="s">
        <v>145</v>
      </c>
      <c r="E105" s="134" t="s">
        <v>875</v>
      </c>
      <c r="F105" s="135" t="s">
        <v>876</v>
      </c>
      <c r="G105" s="136" t="s">
        <v>852</v>
      </c>
      <c r="H105" s="137">
        <v>1</v>
      </c>
      <c r="I105" s="138"/>
      <c r="J105" s="139">
        <f>ROUND(I105*H105,2)</f>
        <v>0</v>
      </c>
      <c r="K105" s="135" t="s">
        <v>3</v>
      </c>
      <c r="L105" s="33"/>
      <c r="M105" s="140" t="s">
        <v>3</v>
      </c>
      <c r="N105" s="141" t="s">
        <v>49</v>
      </c>
      <c r="P105" s="142">
        <f>O105*H105</f>
        <v>0</v>
      </c>
      <c r="Q105" s="142">
        <v>0</v>
      </c>
      <c r="R105" s="142">
        <f>Q105*H105</f>
        <v>0</v>
      </c>
      <c r="S105" s="142">
        <v>0</v>
      </c>
      <c r="T105" s="143">
        <f>S105*H105</f>
        <v>0</v>
      </c>
      <c r="AR105" s="144" t="s">
        <v>259</v>
      </c>
      <c r="AT105" s="144" t="s">
        <v>145</v>
      </c>
      <c r="AU105" s="144" t="s">
        <v>86</v>
      </c>
      <c r="AY105" s="18" t="s">
        <v>143</v>
      </c>
      <c r="BE105" s="145">
        <f>IF(N105="základní",J105,0)</f>
        <v>0</v>
      </c>
      <c r="BF105" s="145">
        <f>IF(N105="snížená",J105,0)</f>
        <v>0</v>
      </c>
      <c r="BG105" s="145">
        <f>IF(N105="zákl. přenesená",J105,0)</f>
        <v>0</v>
      </c>
      <c r="BH105" s="145">
        <f>IF(N105="sníž. přenesená",J105,0)</f>
        <v>0</v>
      </c>
      <c r="BI105" s="145">
        <f>IF(N105="nulová",J105,0)</f>
        <v>0</v>
      </c>
      <c r="BJ105" s="18" t="s">
        <v>86</v>
      </c>
      <c r="BK105" s="145">
        <f>ROUND(I105*H105,2)</f>
        <v>0</v>
      </c>
      <c r="BL105" s="18" t="s">
        <v>259</v>
      </c>
      <c r="BM105" s="144" t="s">
        <v>877</v>
      </c>
    </row>
    <row r="106" spans="2:65" s="1" customFormat="1" ht="11.25">
      <c r="B106" s="33"/>
      <c r="D106" s="146" t="s">
        <v>152</v>
      </c>
      <c r="F106" s="147" t="s">
        <v>876</v>
      </c>
      <c r="I106" s="148"/>
      <c r="L106" s="33"/>
      <c r="M106" s="149"/>
      <c r="T106" s="54"/>
      <c r="AT106" s="18" t="s">
        <v>152</v>
      </c>
      <c r="AU106" s="18" t="s">
        <v>86</v>
      </c>
    </row>
    <row r="107" spans="2:65" s="1" customFormat="1" ht="16.5" customHeight="1">
      <c r="B107" s="132"/>
      <c r="C107" s="133" t="s">
        <v>219</v>
      </c>
      <c r="D107" s="133" t="s">
        <v>145</v>
      </c>
      <c r="E107" s="134" t="s">
        <v>878</v>
      </c>
      <c r="F107" s="135" t="s">
        <v>879</v>
      </c>
      <c r="G107" s="136" t="s">
        <v>852</v>
      </c>
      <c r="H107" s="137">
        <v>1</v>
      </c>
      <c r="I107" s="138"/>
      <c r="J107" s="139">
        <f>ROUND(I107*H107,2)</f>
        <v>0</v>
      </c>
      <c r="K107" s="135" t="s">
        <v>3</v>
      </c>
      <c r="L107" s="33"/>
      <c r="M107" s="140" t="s">
        <v>3</v>
      </c>
      <c r="N107" s="141" t="s">
        <v>49</v>
      </c>
      <c r="P107" s="142">
        <f>O107*H107</f>
        <v>0</v>
      </c>
      <c r="Q107" s="142">
        <v>0</v>
      </c>
      <c r="R107" s="142">
        <f>Q107*H107</f>
        <v>0</v>
      </c>
      <c r="S107" s="142">
        <v>0</v>
      </c>
      <c r="T107" s="143">
        <f>S107*H107</f>
        <v>0</v>
      </c>
      <c r="AR107" s="144" t="s">
        <v>259</v>
      </c>
      <c r="AT107" s="144" t="s">
        <v>145</v>
      </c>
      <c r="AU107" s="144" t="s">
        <v>86</v>
      </c>
      <c r="AY107" s="18" t="s">
        <v>143</v>
      </c>
      <c r="BE107" s="145">
        <f>IF(N107="základní",J107,0)</f>
        <v>0</v>
      </c>
      <c r="BF107" s="145">
        <f>IF(N107="snížená",J107,0)</f>
        <v>0</v>
      </c>
      <c r="BG107" s="145">
        <f>IF(N107="zákl. přenesená",J107,0)</f>
        <v>0</v>
      </c>
      <c r="BH107" s="145">
        <f>IF(N107="sníž. přenesená",J107,0)</f>
        <v>0</v>
      </c>
      <c r="BI107" s="145">
        <f>IF(N107="nulová",J107,0)</f>
        <v>0</v>
      </c>
      <c r="BJ107" s="18" t="s">
        <v>86</v>
      </c>
      <c r="BK107" s="145">
        <f>ROUND(I107*H107,2)</f>
        <v>0</v>
      </c>
      <c r="BL107" s="18" t="s">
        <v>259</v>
      </c>
      <c r="BM107" s="144" t="s">
        <v>880</v>
      </c>
    </row>
    <row r="108" spans="2:65" s="1" customFormat="1" ht="11.25">
      <c r="B108" s="33"/>
      <c r="D108" s="146" t="s">
        <v>152</v>
      </c>
      <c r="F108" s="147" t="s">
        <v>879</v>
      </c>
      <c r="I108" s="148"/>
      <c r="L108" s="33"/>
      <c r="M108" s="149"/>
      <c r="T108" s="54"/>
      <c r="AT108" s="18" t="s">
        <v>152</v>
      </c>
      <c r="AU108" s="18" t="s">
        <v>86</v>
      </c>
    </row>
    <row r="109" spans="2:65" s="1" customFormat="1" ht="16.5" customHeight="1">
      <c r="B109" s="132"/>
      <c r="C109" s="133" t="s">
        <v>228</v>
      </c>
      <c r="D109" s="133" t="s">
        <v>145</v>
      </c>
      <c r="E109" s="134" t="s">
        <v>881</v>
      </c>
      <c r="F109" s="135" t="s">
        <v>882</v>
      </c>
      <c r="G109" s="136" t="s">
        <v>852</v>
      </c>
      <c r="H109" s="137">
        <v>1</v>
      </c>
      <c r="I109" s="138"/>
      <c r="J109" s="139">
        <f>ROUND(I109*H109,2)</f>
        <v>0</v>
      </c>
      <c r="K109" s="135" t="s">
        <v>3</v>
      </c>
      <c r="L109" s="33"/>
      <c r="M109" s="140" t="s">
        <v>3</v>
      </c>
      <c r="N109" s="141" t="s">
        <v>49</v>
      </c>
      <c r="P109" s="142">
        <f>O109*H109</f>
        <v>0</v>
      </c>
      <c r="Q109" s="142">
        <v>0</v>
      </c>
      <c r="R109" s="142">
        <f>Q109*H109</f>
        <v>0</v>
      </c>
      <c r="S109" s="142">
        <v>0</v>
      </c>
      <c r="T109" s="143">
        <f>S109*H109</f>
        <v>0</v>
      </c>
      <c r="AR109" s="144" t="s">
        <v>259</v>
      </c>
      <c r="AT109" s="144" t="s">
        <v>145</v>
      </c>
      <c r="AU109" s="144" t="s">
        <v>86</v>
      </c>
      <c r="AY109" s="18" t="s">
        <v>143</v>
      </c>
      <c r="BE109" s="145">
        <f>IF(N109="základní",J109,0)</f>
        <v>0</v>
      </c>
      <c r="BF109" s="145">
        <f>IF(N109="snížená",J109,0)</f>
        <v>0</v>
      </c>
      <c r="BG109" s="145">
        <f>IF(N109="zákl. přenesená",J109,0)</f>
        <v>0</v>
      </c>
      <c r="BH109" s="145">
        <f>IF(N109="sníž. přenesená",J109,0)</f>
        <v>0</v>
      </c>
      <c r="BI109" s="145">
        <f>IF(N109="nulová",J109,0)</f>
        <v>0</v>
      </c>
      <c r="BJ109" s="18" t="s">
        <v>86</v>
      </c>
      <c r="BK109" s="145">
        <f>ROUND(I109*H109,2)</f>
        <v>0</v>
      </c>
      <c r="BL109" s="18" t="s">
        <v>259</v>
      </c>
      <c r="BM109" s="144" t="s">
        <v>883</v>
      </c>
    </row>
    <row r="110" spans="2:65" s="1" customFormat="1" ht="11.25">
      <c r="B110" s="33"/>
      <c r="D110" s="146" t="s">
        <v>152</v>
      </c>
      <c r="F110" s="147" t="s">
        <v>882</v>
      </c>
      <c r="I110" s="148"/>
      <c r="L110" s="33"/>
      <c r="M110" s="149"/>
      <c r="T110" s="54"/>
      <c r="AT110" s="18" t="s">
        <v>152</v>
      </c>
      <c r="AU110" s="18" t="s">
        <v>86</v>
      </c>
    </row>
    <row r="111" spans="2:65" s="1" customFormat="1" ht="16.5" customHeight="1">
      <c r="B111" s="132"/>
      <c r="C111" s="133" t="s">
        <v>9</v>
      </c>
      <c r="D111" s="133" t="s">
        <v>145</v>
      </c>
      <c r="E111" s="134" t="s">
        <v>884</v>
      </c>
      <c r="F111" s="135" t="s">
        <v>885</v>
      </c>
      <c r="G111" s="136" t="s">
        <v>852</v>
      </c>
      <c r="H111" s="137">
        <v>1</v>
      </c>
      <c r="I111" s="138"/>
      <c r="J111" s="139">
        <f>ROUND(I111*H111,2)</f>
        <v>0</v>
      </c>
      <c r="K111" s="135" t="s">
        <v>3</v>
      </c>
      <c r="L111" s="33"/>
      <c r="M111" s="140" t="s">
        <v>3</v>
      </c>
      <c r="N111" s="141" t="s">
        <v>49</v>
      </c>
      <c r="P111" s="142">
        <f>O111*H111</f>
        <v>0</v>
      </c>
      <c r="Q111" s="142">
        <v>0</v>
      </c>
      <c r="R111" s="142">
        <f>Q111*H111</f>
        <v>0</v>
      </c>
      <c r="S111" s="142">
        <v>0</v>
      </c>
      <c r="T111" s="143">
        <f>S111*H111</f>
        <v>0</v>
      </c>
      <c r="AR111" s="144" t="s">
        <v>259</v>
      </c>
      <c r="AT111" s="144" t="s">
        <v>145</v>
      </c>
      <c r="AU111" s="144" t="s">
        <v>86</v>
      </c>
      <c r="AY111" s="18" t="s">
        <v>143</v>
      </c>
      <c r="BE111" s="145">
        <f>IF(N111="základní",J111,0)</f>
        <v>0</v>
      </c>
      <c r="BF111" s="145">
        <f>IF(N111="snížená",J111,0)</f>
        <v>0</v>
      </c>
      <c r="BG111" s="145">
        <f>IF(N111="zákl. přenesená",J111,0)</f>
        <v>0</v>
      </c>
      <c r="BH111" s="145">
        <f>IF(N111="sníž. přenesená",J111,0)</f>
        <v>0</v>
      </c>
      <c r="BI111" s="145">
        <f>IF(N111="nulová",J111,0)</f>
        <v>0</v>
      </c>
      <c r="BJ111" s="18" t="s">
        <v>86</v>
      </c>
      <c r="BK111" s="145">
        <f>ROUND(I111*H111,2)</f>
        <v>0</v>
      </c>
      <c r="BL111" s="18" t="s">
        <v>259</v>
      </c>
      <c r="BM111" s="144" t="s">
        <v>886</v>
      </c>
    </row>
    <row r="112" spans="2:65" s="1" customFormat="1" ht="11.25">
      <c r="B112" s="33"/>
      <c r="D112" s="146" t="s">
        <v>152</v>
      </c>
      <c r="F112" s="147" t="s">
        <v>885</v>
      </c>
      <c r="I112" s="148"/>
      <c r="L112" s="33"/>
      <c r="M112" s="149"/>
      <c r="T112" s="54"/>
      <c r="AT112" s="18" t="s">
        <v>152</v>
      </c>
      <c r="AU112" s="18" t="s">
        <v>86</v>
      </c>
    </row>
    <row r="113" spans="2:65" s="1" customFormat="1" ht="16.5" customHeight="1">
      <c r="B113" s="132"/>
      <c r="C113" s="133" t="s">
        <v>240</v>
      </c>
      <c r="D113" s="133" t="s">
        <v>145</v>
      </c>
      <c r="E113" s="134" t="s">
        <v>887</v>
      </c>
      <c r="F113" s="135" t="s">
        <v>888</v>
      </c>
      <c r="G113" s="136" t="s">
        <v>852</v>
      </c>
      <c r="H113" s="137">
        <v>1</v>
      </c>
      <c r="I113" s="138"/>
      <c r="J113" s="139">
        <f>ROUND(I113*H113,2)</f>
        <v>0</v>
      </c>
      <c r="K113" s="135" t="s">
        <v>3</v>
      </c>
      <c r="L113" s="33"/>
      <c r="M113" s="140" t="s">
        <v>3</v>
      </c>
      <c r="N113" s="141" t="s">
        <v>49</v>
      </c>
      <c r="P113" s="142">
        <f>O113*H113</f>
        <v>0</v>
      </c>
      <c r="Q113" s="142">
        <v>0</v>
      </c>
      <c r="R113" s="142">
        <f>Q113*H113</f>
        <v>0</v>
      </c>
      <c r="S113" s="142">
        <v>0</v>
      </c>
      <c r="T113" s="143">
        <f>S113*H113</f>
        <v>0</v>
      </c>
      <c r="AR113" s="144" t="s">
        <v>259</v>
      </c>
      <c r="AT113" s="144" t="s">
        <v>145</v>
      </c>
      <c r="AU113" s="144" t="s">
        <v>86</v>
      </c>
      <c r="AY113" s="18" t="s">
        <v>143</v>
      </c>
      <c r="BE113" s="145">
        <f>IF(N113="základní",J113,0)</f>
        <v>0</v>
      </c>
      <c r="BF113" s="145">
        <f>IF(N113="snížená",J113,0)</f>
        <v>0</v>
      </c>
      <c r="BG113" s="145">
        <f>IF(N113="zákl. přenesená",J113,0)</f>
        <v>0</v>
      </c>
      <c r="BH113" s="145">
        <f>IF(N113="sníž. přenesená",J113,0)</f>
        <v>0</v>
      </c>
      <c r="BI113" s="145">
        <f>IF(N113="nulová",J113,0)</f>
        <v>0</v>
      </c>
      <c r="BJ113" s="18" t="s">
        <v>86</v>
      </c>
      <c r="BK113" s="145">
        <f>ROUND(I113*H113,2)</f>
        <v>0</v>
      </c>
      <c r="BL113" s="18" t="s">
        <v>259</v>
      </c>
      <c r="BM113" s="144" t="s">
        <v>889</v>
      </c>
    </row>
    <row r="114" spans="2:65" s="1" customFormat="1" ht="11.25">
      <c r="B114" s="33"/>
      <c r="D114" s="146" t="s">
        <v>152</v>
      </c>
      <c r="F114" s="147" t="s">
        <v>888</v>
      </c>
      <c r="I114" s="148"/>
      <c r="L114" s="33"/>
      <c r="M114" s="149"/>
      <c r="T114" s="54"/>
      <c r="AT114" s="18" t="s">
        <v>152</v>
      </c>
      <c r="AU114" s="18" t="s">
        <v>86</v>
      </c>
    </row>
    <row r="115" spans="2:65" s="1" customFormat="1" ht="16.5" customHeight="1">
      <c r="B115" s="132"/>
      <c r="C115" s="133" t="s">
        <v>246</v>
      </c>
      <c r="D115" s="133" t="s">
        <v>145</v>
      </c>
      <c r="E115" s="134" t="s">
        <v>890</v>
      </c>
      <c r="F115" s="135" t="s">
        <v>891</v>
      </c>
      <c r="G115" s="136" t="s">
        <v>852</v>
      </c>
      <c r="H115" s="137">
        <v>1</v>
      </c>
      <c r="I115" s="138"/>
      <c r="J115" s="139">
        <f>ROUND(I115*H115,2)</f>
        <v>0</v>
      </c>
      <c r="K115" s="135" t="s">
        <v>3</v>
      </c>
      <c r="L115" s="33"/>
      <c r="M115" s="140" t="s">
        <v>3</v>
      </c>
      <c r="N115" s="141" t="s">
        <v>49</v>
      </c>
      <c r="P115" s="142">
        <f>O115*H115</f>
        <v>0</v>
      </c>
      <c r="Q115" s="142">
        <v>0</v>
      </c>
      <c r="R115" s="142">
        <f>Q115*H115</f>
        <v>0</v>
      </c>
      <c r="S115" s="142">
        <v>0</v>
      </c>
      <c r="T115" s="143">
        <f>S115*H115</f>
        <v>0</v>
      </c>
      <c r="AR115" s="144" t="s">
        <v>259</v>
      </c>
      <c r="AT115" s="144" t="s">
        <v>145</v>
      </c>
      <c r="AU115" s="144" t="s">
        <v>86</v>
      </c>
      <c r="AY115" s="18" t="s">
        <v>143</v>
      </c>
      <c r="BE115" s="145">
        <f>IF(N115="základní",J115,0)</f>
        <v>0</v>
      </c>
      <c r="BF115" s="145">
        <f>IF(N115="snížená",J115,0)</f>
        <v>0</v>
      </c>
      <c r="BG115" s="145">
        <f>IF(N115="zákl. přenesená",J115,0)</f>
        <v>0</v>
      </c>
      <c r="BH115" s="145">
        <f>IF(N115="sníž. přenesená",J115,0)</f>
        <v>0</v>
      </c>
      <c r="BI115" s="145">
        <f>IF(N115="nulová",J115,0)</f>
        <v>0</v>
      </c>
      <c r="BJ115" s="18" t="s">
        <v>86</v>
      </c>
      <c r="BK115" s="145">
        <f>ROUND(I115*H115,2)</f>
        <v>0</v>
      </c>
      <c r="BL115" s="18" t="s">
        <v>259</v>
      </c>
      <c r="BM115" s="144" t="s">
        <v>892</v>
      </c>
    </row>
    <row r="116" spans="2:65" s="1" customFormat="1" ht="11.25">
      <c r="B116" s="33"/>
      <c r="D116" s="146" t="s">
        <v>152</v>
      </c>
      <c r="F116" s="147" t="s">
        <v>891</v>
      </c>
      <c r="I116" s="148"/>
      <c r="L116" s="33"/>
      <c r="M116" s="149"/>
      <c r="T116" s="54"/>
      <c r="AT116" s="18" t="s">
        <v>152</v>
      </c>
      <c r="AU116" s="18" t="s">
        <v>86</v>
      </c>
    </row>
    <row r="117" spans="2:65" s="1" customFormat="1" ht="16.5" customHeight="1">
      <c r="B117" s="132"/>
      <c r="C117" s="133" t="s">
        <v>256</v>
      </c>
      <c r="D117" s="133" t="s">
        <v>145</v>
      </c>
      <c r="E117" s="134" t="s">
        <v>893</v>
      </c>
      <c r="F117" s="135" t="s">
        <v>894</v>
      </c>
      <c r="G117" s="136" t="s">
        <v>852</v>
      </c>
      <c r="H117" s="137">
        <v>1</v>
      </c>
      <c r="I117" s="138"/>
      <c r="J117" s="139">
        <f>ROUND(I117*H117,2)</f>
        <v>0</v>
      </c>
      <c r="K117" s="135" t="s">
        <v>3</v>
      </c>
      <c r="L117" s="33"/>
      <c r="M117" s="140" t="s">
        <v>3</v>
      </c>
      <c r="N117" s="141" t="s">
        <v>49</v>
      </c>
      <c r="P117" s="142">
        <f>O117*H117</f>
        <v>0</v>
      </c>
      <c r="Q117" s="142">
        <v>0</v>
      </c>
      <c r="R117" s="142">
        <f>Q117*H117</f>
        <v>0</v>
      </c>
      <c r="S117" s="142">
        <v>0</v>
      </c>
      <c r="T117" s="143">
        <f>S117*H117</f>
        <v>0</v>
      </c>
      <c r="AR117" s="144" t="s">
        <v>259</v>
      </c>
      <c r="AT117" s="144" t="s">
        <v>145</v>
      </c>
      <c r="AU117" s="144" t="s">
        <v>86</v>
      </c>
      <c r="AY117" s="18" t="s">
        <v>143</v>
      </c>
      <c r="BE117" s="145">
        <f>IF(N117="základní",J117,0)</f>
        <v>0</v>
      </c>
      <c r="BF117" s="145">
        <f>IF(N117="snížená",J117,0)</f>
        <v>0</v>
      </c>
      <c r="BG117" s="145">
        <f>IF(N117="zákl. přenesená",J117,0)</f>
        <v>0</v>
      </c>
      <c r="BH117" s="145">
        <f>IF(N117="sníž. přenesená",J117,0)</f>
        <v>0</v>
      </c>
      <c r="BI117" s="145">
        <f>IF(N117="nulová",J117,0)</f>
        <v>0</v>
      </c>
      <c r="BJ117" s="18" t="s">
        <v>86</v>
      </c>
      <c r="BK117" s="145">
        <f>ROUND(I117*H117,2)</f>
        <v>0</v>
      </c>
      <c r="BL117" s="18" t="s">
        <v>259</v>
      </c>
      <c r="BM117" s="144" t="s">
        <v>895</v>
      </c>
    </row>
    <row r="118" spans="2:65" s="1" customFormat="1" ht="11.25">
      <c r="B118" s="33"/>
      <c r="D118" s="146" t="s">
        <v>152</v>
      </c>
      <c r="F118" s="147" t="s">
        <v>894</v>
      </c>
      <c r="I118" s="148"/>
      <c r="L118" s="33"/>
      <c r="M118" s="149"/>
      <c r="T118" s="54"/>
      <c r="AT118" s="18" t="s">
        <v>152</v>
      </c>
      <c r="AU118" s="18" t="s">
        <v>86</v>
      </c>
    </row>
    <row r="119" spans="2:65" s="1" customFormat="1" ht="16.5" customHeight="1">
      <c r="B119" s="132"/>
      <c r="C119" s="176" t="s">
        <v>259</v>
      </c>
      <c r="D119" s="176" t="s">
        <v>331</v>
      </c>
      <c r="E119" s="177" t="s">
        <v>896</v>
      </c>
      <c r="F119" s="178" t="s">
        <v>897</v>
      </c>
      <c r="G119" s="179" t="s">
        <v>852</v>
      </c>
      <c r="H119" s="180">
        <v>1</v>
      </c>
      <c r="I119" s="181"/>
      <c r="J119" s="182">
        <f>ROUND(I119*H119,2)</f>
        <v>0</v>
      </c>
      <c r="K119" s="178" t="s">
        <v>3</v>
      </c>
      <c r="L119" s="183"/>
      <c r="M119" s="184" t="s">
        <v>3</v>
      </c>
      <c r="N119" s="185" t="s">
        <v>49</v>
      </c>
      <c r="P119" s="142">
        <f>O119*H119</f>
        <v>0</v>
      </c>
      <c r="Q119" s="142">
        <v>0</v>
      </c>
      <c r="R119" s="142">
        <f>Q119*H119</f>
        <v>0</v>
      </c>
      <c r="S119" s="142">
        <v>0</v>
      </c>
      <c r="T119" s="143">
        <f>S119*H119</f>
        <v>0</v>
      </c>
      <c r="AR119" s="144" t="s">
        <v>467</v>
      </c>
      <c r="AT119" s="144" t="s">
        <v>331</v>
      </c>
      <c r="AU119" s="144" t="s">
        <v>86</v>
      </c>
      <c r="AY119" s="18" t="s">
        <v>143</v>
      </c>
      <c r="BE119" s="145">
        <f>IF(N119="základní",J119,0)</f>
        <v>0</v>
      </c>
      <c r="BF119" s="145">
        <f>IF(N119="snížená",J119,0)</f>
        <v>0</v>
      </c>
      <c r="BG119" s="145">
        <f>IF(N119="zákl. přenesená",J119,0)</f>
        <v>0</v>
      </c>
      <c r="BH119" s="145">
        <f>IF(N119="sníž. přenesená",J119,0)</f>
        <v>0</v>
      </c>
      <c r="BI119" s="145">
        <f>IF(N119="nulová",J119,0)</f>
        <v>0</v>
      </c>
      <c r="BJ119" s="18" t="s">
        <v>86</v>
      </c>
      <c r="BK119" s="145">
        <f>ROUND(I119*H119,2)</f>
        <v>0</v>
      </c>
      <c r="BL119" s="18" t="s">
        <v>259</v>
      </c>
      <c r="BM119" s="144" t="s">
        <v>898</v>
      </c>
    </row>
    <row r="120" spans="2:65" s="1" customFormat="1" ht="11.25">
      <c r="B120" s="33"/>
      <c r="D120" s="146" t="s">
        <v>152</v>
      </c>
      <c r="F120" s="147" t="s">
        <v>897</v>
      </c>
      <c r="I120" s="148"/>
      <c r="L120" s="33"/>
      <c r="M120" s="149"/>
      <c r="T120" s="54"/>
      <c r="AT120" s="18" t="s">
        <v>152</v>
      </c>
      <c r="AU120" s="18" t="s">
        <v>86</v>
      </c>
    </row>
    <row r="121" spans="2:65" s="1" customFormat="1" ht="21.75" customHeight="1">
      <c r="B121" s="132"/>
      <c r="C121" s="133" t="s">
        <v>382</v>
      </c>
      <c r="D121" s="133" t="s">
        <v>145</v>
      </c>
      <c r="E121" s="134" t="s">
        <v>899</v>
      </c>
      <c r="F121" s="135" t="s">
        <v>900</v>
      </c>
      <c r="G121" s="136" t="s">
        <v>852</v>
      </c>
      <c r="H121" s="137">
        <v>1</v>
      </c>
      <c r="I121" s="138"/>
      <c r="J121" s="139">
        <f>ROUND(I121*H121,2)</f>
        <v>0</v>
      </c>
      <c r="K121" s="135" t="s">
        <v>3</v>
      </c>
      <c r="L121" s="33"/>
      <c r="M121" s="140" t="s">
        <v>3</v>
      </c>
      <c r="N121" s="141" t="s">
        <v>49</v>
      </c>
      <c r="P121" s="142">
        <f>O121*H121</f>
        <v>0</v>
      </c>
      <c r="Q121" s="142">
        <v>0</v>
      </c>
      <c r="R121" s="142">
        <f>Q121*H121</f>
        <v>0</v>
      </c>
      <c r="S121" s="142">
        <v>0</v>
      </c>
      <c r="T121" s="143">
        <f>S121*H121</f>
        <v>0</v>
      </c>
      <c r="AR121" s="144" t="s">
        <v>259</v>
      </c>
      <c r="AT121" s="144" t="s">
        <v>145</v>
      </c>
      <c r="AU121" s="144" t="s">
        <v>86</v>
      </c>
      <c r="AY121" s="18" t="s">
        <v>143</v>
      </c>
      <c r="BE121" s="145">
        <f>IF(N121="základní",J121,0)</f>
        <v>0</v>
      </c>
      <c r="BF121" s="145">
        <f>IF(N121="snížená",J121,0)</f>
        <v>0</v>
      </c>
      <c r="BG121" s="145">
        <f>IF(N121="zákl. přenesená",J121,0)</f>
        <v>0</v>
      </c>
      <c r="BH121" s="145">
        <f>IF(N121="sníž. přenesená",J121,0)</f>
        <v>0</v>
      </c>
      <c r="BI121" s="145">
        <f>IF(N121="nulová",J121,0)</f>
        <v>0</v>
      </c>
      <c r="BJ121" s="18" t="s">
        <v>86</v>
      </c>
      <c r="BK121" s="145">
        <f>ROUND(I121*H121,2)</f>
        <v>0</v>
      </c>
      <c r="BL121" s="18" t="s">
        <v>259</v>
      </c>
      <c r="BM121" s="144" t="s">
        <v>901</v>
      </c>
    </row>
    <row r="122" spans="2:65" s="1" customFormat="1" ht="11.25">
      <c r="B122" s="33"/>
      <c r="D122" s="146" t="s">
        <v>152</v>
      </c>
      <c r="F122" s="147" t="s">
        <v>900</v>
      </c>
      <c r="I122" s="148"/>
      <c r="L122" s="33"/>
      <c r="M122" s="149"/>
      <c r="T122" s="54"/>
      <c r="AT122" s="18" t="s">
        <v>152</v>
      </c>
      <c r="AU122" s="18" t="s">
        <v>86</v>
      </c>
    </row>
    <row r="123" spans="2:65" s="1" customFormat="1" ht="21.75" customHeight="1">
      <c r="B123" s="132"/>
      <c r="C123" s="176" t="s">
        <v>390</v>
      </c>
      <c r="D123" s="176" t="s">
        <v>331</v>
      </c>
      <c r="E123" s="177" t="s">
        <v>902</v>
      </c>
      <c r="F123" s="178" t="s">
        <v>903</v>
      </c>
      <c r="G123" s="179" t="s">
        <v>852</v>
      </c>
      <c r="H123" s="180">
        <v>1</v>
      </c>
      <c r="I123" s="181"/>
      <c r="J123" s="182">
        <f>ROUND(I123*H123,2)</f>
        <v>0</v>
      </c>
      <c r="K123" s="178" t="s">
        <v>3</v>
      </c>
      <c r="L123" s="183"/>
      <c r="M123" s="184" t="s">
        <v>3</v>
      </c>
      <c r="N123" s="185" t="s">
        <v>49</v>
      </c>
      <c r="P123" s="142">
        <f>O123*H123</f>
        <v>0</v>
      </c>
      <c r="Q123" s="142">
        <v>0</v>
      </c>
      <c r="R123" s="142">
        <f>Q123*H123</f>
        <v>0</v>
      </c>
      <c r="S123" s="142">
        <v>0</v>
      </c>
      <c r="T123" s="143">
        <f>S123*H123</f>
        <v>0</v>
      </c>
      <c r="AR123" s="144" t="s">
        <v>467</v>
      </c>
      <c r="AT123" s="144" t="s">
        <v>331</v>
      </c>
      <c r="AU123" s="144" t="s">
        <v>86</v>
      </c>
      <c r="AY123" s="18" t="s">
        <v>143</v>
      </c>
      <c r="BE123" s="145">
        <f>IF(N123="základní",J123,0)</f>
        <v>0</v>
      </c>
      <c r="BF123" s="145">
        <f>IF(N123="snížená",J123,0)</f>
        <v>0</v>
      </c>
      <c r="BG123" s="145">
        <f>IF(N123="zákl. přenesená",J123,0)</f>
        <v>0</v>
      </c>
      <c r="BH123" s="145">
        <f>IF(N123="sníž. přenesená",J123,0)</f>
        <v>0</v>
      </c>
      <c r="BI123" s="145">
        <f>IF(N123="nulová",J123,0)</f>
        <v>0</v>
      </c>
      <c r="BJ123" s="18" t="s">
        <v>86</v>
      </c>
      <c r="BK123" s="145">
        <f>ROUND(I123*H123,2)</f>
        <v>0</v>
      </c>
      <c r="BL123" s="18" t="s">
        <v>259</v>
      </c>
      <c r="BM123" s="144" t="s">
        <v>904</v>
      </c>
    </row>
    <row r="124" spans="2:65" s="1" customFormat="1" ht="11.25">
      <c r="B124" s="33"/>
      <c r="D124" s="146" t="s">
        <v>152</v>
      </c>
      <c r="F124" s="147" t="s">
        <v>903</v>
      </c>
      <c r="I124" s="148"/>
      <c r="L124" s="33"/>
      <c r="M124" s="149"/>
      <c r="T124" s="54"/>
      <c r="AT124" s="18" t="s">
        <v>152</v>
      </c>
      <c r="AU124" s="18" t="s">
        <v>86</v>
      </c>
    </row>
    <row r="125" spans="2:65" s="11" customFormat="1" ht="25.9" customHeight="1">
      <c r="B125" s="120"/>
      <c r="D125" s="121" t="s">
        <v>77</v>
      </c>
      <c r="E125" s="122" t="s">
        <v>905</v>
      </c>
      <c r="F125" s="122" t="s">
        <v>906</v>
      </c>
      <c r="I125" s="123"/>
      <c r="J125" s="124">
        <f>BK125</f>
        <v>0</v>
      </c>
      <c r="L125" s="120"/>
      <c r="M125" s="125"/>
      <c r="P125" s="126">
        <f>SUM(P126:P133)</f>
        <v>0</v>
      </c>
      <c r="R125" s="126">
        <f>SUM(R126:R133)</f>
        <v>0</v>
      </c>
      <c r="T125" s="127">
        <f>SUM(T126:T133)</f>
        <v>0</v>
      </c>
      <c r="AR125" s="121" t="s">
        <v>86</v>
      </c>
      <c r="AT125" s="128" t="s">
        <v>77</v>
      </c>
      <c r="AU125" s="128" t="s">
        <v>78</v>
      </c>
      <c r="AY125" s="121" t="s">
        <v>143</v>
      </c>
      <c r="BK125" s="129">
        <f>SUM(BK126:BK133)</f>
        <v>0</v>
      </c>
    </row>
    <row r="126" spans="2:65" s="1" customFormat="1" ht="16.5" customHeight="1">
      <c r="B126" s="132"/>
      <c r="C126" s="133" t="s">
        <v>398</v>
      </c>
      <c r="D126" s="133" t="s">
        <v>145</v>
      </c>
      <c r="E126" s="134" t="s">
        <v>907</v>
      </c>
      <c r="F126" s="135" t="s">
        <v>908</v>
      </c>
      <c r="G126" s="136" t="s">
        <v>180</v>
      </c>
      <c r="H126" s="137">
        <v>150</v>
      </c>
      <c r="I126" s="138"/>
      <c r="J126" s="139">
        <f>ROUND(I126*H126,2)</f>
        <v>0</v>
      </c>
      <c r="K126" s="135" t="s">
        <v>3</v>
      </c>
      <c r="L126" s="33"/>
      <c r="M126" s="140" t="s">
        <v>3</v>
      </c>
      <c r="N126" s="141" t="s">
        <v>49</v>
      </c>
      <c r="P126" s="142">
        <f>O126*H126</f>
        <v>0</v>
      </c>
      <c r="Q126" s="142">
        <v>0</v>
      </c>
      <c r="R126" s="142">
        <f>Q126*H126</f>
        <v>0</v>
      </c>
      <c r="S126" s="142">
        <v>0</v>
      </c>
      <c r="T126" s="143">
        <f>S126*H126</f>
        <v>0</v>
      </c>
      <c r="AR126" s="144" t="s">
        <v>259</v>
      </c>
      <c r="AT126" s="144" t="s">
        <v>145</v>
      </c>
      <c r="AU126" s="144" t="s">
        <v>86</v>
      </c>
      <c r="AY126" s="18" t="s">
        <v>143</v>
      </c>
      <c r="BE126" s="145">
        <f>IF(N126="základní",J126,0)</f>
        <v>0</v>
      </c>
      <c r="BF126" s="145">
        <f>IF(N126="snížená",J126,0)</f>
        <v>0</v>
      </c>
      <c r="BG126" s="145">
        <f>IF(N126="zákl. přenesená",J126,0)</f>
        <v>0</v>
      </c>
      <c r="BH126" s="145">
        <f>IF(N126="sníž. přenesená",J126,0)</f>
        <v>0</v>
      </c>
      <c r="BI126" s="145">
        <f>IF(N126="nulová",J126,0)</f>
        <v>0</v>
      </c>
      <c r="BJ126" s="18" t="s">
        <v>86</v>
      </c>
      <c r="BK126" s="145">
        <f>ROUND(I126*H126,2)</f>
        <v>0</v>
      </c>
      <c r="BL126" s="18" t="s">
        <v>259</v>
      </c>
      <c r="BM126" s="144" t="s">
        <v>909</v>
      </c>
    </row>
    <row r="127" spans="2:65" s="1" customFormat="1" ht="11.25">
      <c r="B127" s="33"/>
      <c r="D127" s="146" t="s">
        <v>152</v>
      </c>
      <c r="F127" s="147" t="s">
        <v>908</v>
      </c>
      <c r="I127" s="148"/>
      <c r="L127" s="33"/>
      <c r="M127" s="149"/>
      <c r="T127" s="54"/>
      <c r="AT127" s="18" t="s">
        <v>152</v>
      </c>
      <c r="AU127" s="18" t="s">
        <v>86</v>
      </c>
    </row>
    <row r="128" spans="2:65" s="1" customFormat="1" ht="16.5" customHeight="1">
      <c r="B128" s="132"/>
      <c r="C128" s="176" t="s">
        <v>405</v>
      </c>
      <c r="D128" s="176" t="s">
        <v>331</v>
      </c>
      <c r="E128" s="177" t="s">
        <v>910</v>
      </c>
      <c r="F128" s="178" t="s">
        <v>911</v>
      </c>
      <c r="G128" s="179" t="s">
        <v>180</v>
      </c>
      <c r="H128" s="180">
        <v>150</v>
      </c>
      <c r="I128" s="181"/>
      <c r="J128" s="182">
        <f>ROUND(I128*H128,2)</f>
        <v>0</v>
      </c>
      <c r="K128" s="178" t="s">
        <v>3</v>
      </c>
      <c r="L128" s="183"/>
      <c r="M128" s="184" t="s">
        <v>3</v>
      </c>
      <c r="N128" s="185" t="s">
        <v>49</v>
      </c>
      <c r="P128" s="142">
        <f>O128*H128</f>
        <v>0</v>
      </c>
      <c r="Q128" s="142">
        <v>0</v>
      </c>
      <c r="R128" s="142">
        <f>Q128*H128</f>
        <v>0</v>
      </c>
      <c r="S128" s="142">
        <v>0</v>
      </c>
      <c r="T128" s="143">
        <f>S128*H128</f>
        <v>0</v>
      </c>
      <c r="AR128" s="144" t="s">
        <v>467</v>
      </c>
      <c r="AT128" s="144" t="s">
        <v>331</v>
      </c>
      <c r="AU128" s="144" t="s">
        <v>86</v>
      </c>
      <c r="AY128" s="18" t="s">
        <v>143</v>
      </c>
      <c r="BE128" s="145">
        <f>IF(N128="základní",J128,0)</f>
        <v>0</v>
      </c>
      <c r="BF128" s="145">
        <f>IF(N128="snížená",J128,0)</f>
        <v>0</v>
      </c>
      <c r="BG128" s="145">
        <f>IF(N128="zákl. přenesená",J128,0)</f>
        <v>0</v>
      </c>
      <c r="BH128" s="145">
        <f>IF(N128="sníž. přenesená",J128,0)</f>
        <v>0</v>
      </c>
      <c r="BI128" s="145">
        <f>IF(N128="nulová",J128,0)</f>
        <v>0</v>
      </c>
      <c r="BJ128" s="18" t="s">
        <v>86</v>
      </c>
      <c r="BK128" s="145">
        <f>ROUND(I128*H128,2)</f>
        <v>0</v>
      </c>
      <c r="BL128" s="18" t="s">
        <v>259</v>
      </c>
      <c r="BM128" s="144" t="s">
        <v>912</v>
      </c>
    </row>
    <row r="129" spans="2:65" s="1" customFormat="1" ht="11.25">
      <c r="B129" s="33"/>
      <c r="D129" s="146" t="s">
        <v>152</v>
      </c>
      <c r="F129" s="147" t="s">
        <v>911</v>
      </c>
      <c r="I129" s="148"/>
      <c r="L129" s="33"/>
      <c r="M129" s="149"/>
      <c r="T129" s="54"/>
      <c r="AT129" s="18" t="s">
        <v>152</v>
      </c>
      <c r="AU129" s="18" t="s">
        <v>86</v>
      </c>
    </row>
    <row r="130" spans="2:65" s="1" customFormat="1" ht="16.5" customHeight="1">
      <c r="B130" s="132"/>
      <c r="C130" s="133" t="s">
        <v>8</v>
      </c>
      <c r="D130" s="133" t="s">
        <v>145</v>
      </c>
      <c r="E130" s="134" t="s">
        <v>913</v>
      </c>
      <c r="F130" s="135" t="s">
        <v>914</v>
      </c>
      <c r="G130" s="136" t="s">
        <v>852</v>
      </c>
      <c r="H130" s="137">
        <v>1</v>
      </c>
      <c r="I130" s="138"/>
      <c r="J130" s="139">
        <f>ROUND(I130*H130,2)</f>
        <v>0</v>
      </c>
      <c r="K130" s="135" t="s">
        <v>3</v>
      </c>
      <c r="L130" s="33"/>
      <c r="M130" s="140" t="s">
        <v>3</v>
      </c>
      <c r="N130" s="141" t="s">
        <v>49</v>
      </c>
      <c r="P130" s="142">
        <f>O130*H130</f>
        <v>0</v>
      </c>
      <c r="Q130" s="142">
        <v>0</v>
      </c>
      <c r="R130" s="142">
        <f>Q130*H130</f>
        <v>0</v>
      </c>
      <c r="S130" s="142">
        <v>0</v>
      </c>
      <c r="T130" s="143">
        <f>S130*H130</f>
        <v>0</v>
      </c>
      <c r="AR130" s="144" t="s">
        <v>259</v>
      </c>
      <c r="AT130" s="144" t="s">
        <v>145</v>
      </c>
      <c r="AU130" s="144" t="s">
        <v>86</v>
      </c>
      <c r="AY130" s="18" t="s">
        <v>143</v>
      </c>
      <c r="BE130" s="145">
        <f>IF(N130="základní",J130,0)</f>
        <v>0</v>
      </c>
      <c r="BF130" s="145">
        <f>IF(N130="snížená",J130,0)</f>
        <v>0</v>
      </c>
      <c r="BG130" s="145">
        <f>IF(N130="zákl. přenesená",J130,0)</f>
        <v>0</v>
      </c>
      <c r="BH130" s="145">
        <f>IF(N130="sníž. přenesená",J130,0)</f>
        <v>0</v>
      </c>
      <c r="BI130" s="145">
        <f>IF(N130="nulová",J130,0)</f>
        <v>0</v>
      </c>
      <c r="BJ130" s="18" t="s">
        <v>86</v>
      </c>
      <c r="BK130" s="145">
        <f>ROUND(I130*H130,2)</f>
        <v>0</v>
      </c>
      <c r="BL130" s="18" t="s">
        <v>259</v>
      </c>
      <c r="BM130" s="144" t="s">
        <v>915</v>
      </c>
    </row>
    <row r="131" spans="2:65" s="1" customFormat="1" ht="11.25">
      <c r="B131" s="33"/>
      <c r="D131" s="146" t="s">
        <v>152</v>
      </c>
      <c r="F131" s="147" t="s">
        <v>914</v>
      </c>
      <c r="I131" s="148"/>
      <c r="L131" s="33"/>
      <c r="M131" s="149"/>
      <c r="T131" s="54"/>
      <c r="AT131" s="18" t="s">
        <v>152</v>
      </c>
      <c r="AU131" s="18" t="s">
        <v>86</v>
      </c>
    </row>
    <row r="132" spans="2:65" s="1" customFormat="1" ht="16.5" customHeight="1">
      <c r="B132" s="132"/>
      <c r="C132" s="176" t="s">
        <v>419</v>
      </c>
      <c r="D132" s="176" t="s">
        <v>331</v>
      </c>
      <c r="E132" s="177" t="s">
        <v>916</v>
      </c>
      <c r="F132" s="178" t="s">
        <v>917</v>
      </c>
      <c r="G132" s="179" t="s">
        <v>852</v>
      </c>
      <c r="H132" s="180">
        <v>1</v>
      </c>
      <c r="I132" s="181"/>
      <c r="J132" s="182">
        <f>ROUND(I132*H132,2)</f>
        <v>0</v>
      </c>
      <c r="K132" s="178" t="s">
        <v>3</v>
      </c>
      <c r="L132" s="183"/>
      <c r="M132" s="184" t="s">
        <v>3</v>
      </c>
      <c r="N132" s="185" t="s">
        <v>49</v>
      </c>
      <c r="P132" s="142">
        <f>O132*H132</f>
        <v>0</v>
      </c>
      <c r="Q132" s="142">
        <v>0</v>
      </c>
      <c r="R132" s="142">
        <f>Q132*H132</f>
        <v>0</v>
      </c>
      <c r="S132" s="142">
        <v>0</v>
      </c>
      <c r="T132" s="143">
        <f>S132*H132</f>
        <v>0</v>
      </c>
      <c r="AR132" s="144" t="s">
        <v>467</v>
      </c>
      <c r="AT132" s="144" t="s">
        <v>331</v>
      </c>
      <c r="AU132" s="144" t="s">
        <v>86</v>
      </c>
      <c r="AY132" s="18" t="s">
        <v>143</v>
      </c>
      <c r="BE132" s="145">
        <f>IF(N132="základní",J132,0)</f>
        <v>0</v>
      </c>
      <c r="BF132" s="145">
        <f>IF(N132="snížená",J132,0)</f>
        <v>0</v>
      </c>
      <c r="BG132" s="145">
        <f>IF(N132="zákl. přenesená",J132,0)</f>
        <v>0</v>
      </c>
      <c r="BH132" s="145">
        <f>IF(N132="sníž. přenesená",J132,0)</f>
        <v>0</v>
      </c>
      <c r="BI132" s="145">
        <f>IF(N132="nulová",J132,0)</f>
        <v>0</v>
      </c>
      <c r="BJ132" s="18" t="s">
        <v>86</v>
      </c>
      <c r="BK132" s="145">
        <f>ROUND(I132*H132,2)</f>
        <v>0</v>
      </c>
      <c r="BL132" s="18" t="s">
        <v>259</v>
      </c>
      <c r="BM132" s="144" t="s">
        <v>918</v>
      </c>
    </row>
    <row r="133" spans="2:65" s="1" customFormat="1" ht="11.25">
      <c r="B133" s="33"/>
      <c r="D133" s="146" t="s">
        <v>152</v>
      </c>
      <c r="F133" s="147" t="s">
        <v>917</v>
      </c>
      <c r="I133" s="148"/>
      <c r="L133" s="33"/>
      <c r="M133" s="149"/>
      <c r="T133" s="54"/>
      <c r="AT133" s="18" t="s">
        <v>152</v>
      </c>
      <c r="AU133" s="18" t="s">
        <v>86</v>
      </c>
    </row>
    <row r="134" spans="2:65" s="11" customFormat="1" ht="25.9" customHeight="1">
      <c r="B134" s="120"/>
      <c r="D134" s="121" t="s">
        <v>77</v>
      </c>
      <c r="E134" s="122" t="s">
        <v>919</v>
      </c>
      <c r="F134" s="122" t="s">
        <v>920</v>
      </c>
      <c r="I134" s="123"/>
      <c r="J134" s="124">
        <f>BK134</f>
        <v>0</v>
      </c>
      <c r="L134" s="120"/>
      <c r="M134" s="125"/>
      <c r="P134" s="126">
        <f>SUM(P135:P167)</f>
        <v>0</v>
      </c>
      <c r="R134" s="126">
        <f>SUM(R135:R167)</f>
        <v>0</v>
      </c>
      <c r="T134" s="127">
        <f>SUM(T135:T167)</f>
        <v>0</v>
      </c>
      <c r="AR134" s="121" t="s">
        <v>86</v>
      </c>
      <c r="AT134" s="128" t="s">
        <v>77</v>
      </c>
      <c r="AU134" s="128" t="s">
        <v>78</v>
      </c>
      <c r="AY134" s="121" t="s">
        <v>143</v>
      </c>
      <c r="BK134" s="129">
        <f>SUM(BK135:BK167)</f>
        <v>0</v>
      </c>
    </row>
    <row r="135" spans="2:65" s="1" customFormat="1" ht="16.5" customHeight="1">
      <c r="B135" s="132"/>
      <c r="C135" s="133" t="s">
        <v>423</v>
      </c>
      <c r="D135" s="133" t="s">
        <v>145</v>
      </c>
      <c r="E135" s="134" t="s">
        <v>921</v>
      </c>
      <c r="F135" s="135" t="s">
        <v>922</v>
      </c>
      <c r="G135" s="136" t="s">
        <v>852</v>
      </c>
      <c r="H135" s="137">
        <v>2</v>
      </c>
      <c r="I135" s="138"/>
      <c r="J135" s="139">
        <f>ROUND(I135*H135,2)</f>
        <v>0</v>
      </c>
      <c r="K135" s="135" t="s">
        <v>3</v>
      </c>
      <c r="L135" s="33"/>
      <c r="M135" s="140" t="s">
        <v>3</v>
      </c>
      <c r="N135" s="141" t="s">
        <v>49</v>
      </c>
      <c r="P135" s="142">
        <f>O135*H135</f>
        <v>0</v>
      </c>
      <c r="Q135" s="142">
        <v>0</v>
      </c>
      <c r="R135" s="142">
        <f>Q135*H135</f>
        <v>0</v>
      </c>
      <c r="S135" s="142">
        <v>0</v>
      </c>
      <c r="T135" s="143">
        <f>S135*H135</f>
        <v>0</v>
      </c>
      <c r="AR135" s="144" t="s">
        <v>259</v>
      </c>
      <c r="AT135" s="144" t="s">
        <v>145</v>
      </c>
      <c r="AU135" s="144" t="s">
        <v>86</v>
      </c>
      <c r="AY135" s="18" t="s">
        <v>143</v>
      </c>
      <c r="BE135" s="145">
        <f>IF(N135="základní",J135,0)</f>
        <v>0</v>
      </c>
      <c r="BF135" s="145">
        <f>IF(N135="snížená",J135,0)</f>
        <v>0</v>
      </c>
      <c r="BG135" s="145">
        <f>IF(N135="zákl. přenesená",J135,0)</f>
        <v>0</v>
      </c>
      <c r="BH135" s="145">
        <f>IF(N135="sníž. přenesená",J135,0)</f>
        <v>0</v>
      </c>
      <c r="BI135" s="145">
        <f>IF(N135="nulová",J135,0)</f>
        <v>0</v>
      </c>
      <c r="BJ135" s="18" t="s">
        <v>86</v>
      </c>
      <c r="BK135" s="145">
        <f>ROUND(I135*H135,2)</f>
        <v>0</v>
      </c>
      <c r="BL135" s="18" t="s">
        <v>259</v>
      </c>
      <c r="BM135" s="144" t="s">
        <v>923</v>
      </c>
    </row>
    <row r="136" spans="2:65" s="1" customFormat="1" ht="11.25">
      <c r="B136" s="33"/>
      <c r="D136" s="146" t="s">
        <v>152</v>
      </c>
      <c r="F136" s="147" t="s">
        <v>922</v>
      </c>
      <c r="I136" s="148"/>
      <c r="L136" s="33"/>
      <c r="M136" s="149"/>
      <c r="T136" s="54"/>
      <c r="AT136" s="18" t="s">
        <v>152</v>
      </c>
      <c r="AU136" s="18" t="s">
        <v>86</v>
      </c>
    </row>
    <row r="137" spans="2:65" s="1" customFormat="1" ht="16.5" customHeight="1">
      <c r="B137" s="132"/>
      <c r="C137" s="176" t="s">
        <v>427</v>
      </c>
      <c r="D137" s="176" t="s">
        <v>331</v>
      </c>
      <c r="E137" s="177" t="s">
        <v>924</v>
      </c>
      <c r="F137" s="178" t="s">
        <v>925</v>
      </c>
      <c r="G137" s="179" t="s">
        <v>852</v>
      </c>
      <c r="H137" s="180">
        <v>2</v>
      </c>
      <c r="I137" s="181"/>
      <c r="J137" s="182">
        <f>ROUND(I137*H137,2)</f>
        <v>0</v>
      </c>
      <c r="K137" s="178" t="s">
        <v>3</v>
      </c>
      <c r="L137" s="183"/>
      <c r="M137" s="184" t="s">
        <v>3</v>
      </c>
      <c r="N137" s="185" t="s">
        <v>49</v>
      </c>
      <c r="P137" s="142">
        <f>O137*H137</f>
        <v>0</v>
      </c>
      <c r="Q137" s="142">
        <v>0</v>
      </c>
      <c r="R137" s="142">
        <f>Q137*H137</f>
        <v>0</v>
      </c>
      <c r="S137" s="142">
        <v>0</v>
      </c>
      <c r="T137" s="143">
        <f>S137*H137</f>
        <v>0</v>
      </c>
      <c r="AR137" s="144" t="s">
        <v>467</v>
      </c>
      <c r="AT137" s="144" t="s">
        <v>331</v>
      </c>
      <c r="AU137" s="144" t="s">
        <v>86</v>
      </c>
      <c r="AY137" s="18" t="s">
        <v>143</v>
      </c>
      <c r="BE137" s="145">
        <f>IF(N137="základní",J137,0)</f>
        <v>0</v>
      </c>
      <c r="BF137" s="145">
        <f>IF(N137="snížená",J137,0)</f>
        <v>0</v>
      </c>
      <c r="BG137" s="145">
        <f>IF(N137="zákl. přenesená",J137,0)</f>
        <v>0</v>
      </c>
      <c r="BH137" s="145">
        <f>IF(N137="sníž. přenesená",J137,0)</f>
        <v>0</v>
      </c>
      <c r="BI137" s="145">
        <f>IF(N137="nulová",J137,0)</f>
        <v>0</v>
      </c>
      <c r="BJ137" s="18" t="s">
        <v>86</v>
      </c>
      <c r="BK137" s="145">
        <f>ROUND(I137*H137,2)</f>
        <v>0</v>
      </c>
      <c r="BL137" s="18" t="s">
        <v>259</v>
      </c>
      <c r="BM137" s="144" t="s">
        <v>926</v>
      </c>
    </row>
    <row r="138" spans="2:65" s="1" customFormat="1" ht="11.25">
      <c r="B138" s="33"/>
      <c r="D138" s="146" t="s">
        <v>152</v>
      </c>
      <c r="F138" s="147" t="s">
        <v>925</v>
      </c>
      <c r="I138" s="148"/>
      <c r="L138" s="33"/>
      <c r="M138" s="149"/>
      <c r="T138" s="54"/>
      <c r="AT138" s="18" t="s">
        <v>152</v>
      </c>
      <c r="AU138" s="18" t="s">
        <v>86</v>
      </c>
    </row>
    <row r="139" spans="2:65" s="1" customFormat="1" ht="16.5" customHeight="1">
      <c r="B139" s="132"/>
      <c r="C139" s="133" t="s">
        <v>434</v>
      </c>
      <c r="D139" s="133" t="s">
        <v>145</v>
      </c>
      <c r="E139" s="134" t="s">
        <v>927</v>
      </c>
      <c r="F139" s="135" t="s">
        <v>928</v>
      </c>
      <c r="G139" s="136" t="s">
        <v>852</v>
      </c>
      <c r="H139" s="137">
        <v>2</v>
      </c>
      <c r="I139" s="138"/>
      <c r="J139" s="139">
        <f>ROUND(I139*H139,2)</f>
        <v>0</v>
      </c>
      <c r="K139" s="135" t="s">
        <v>3</v>
      </c>
      <c r="L139" s="33"/>
      <c r="M139" s="140" t="s">
        <v>3</v>
      </c>
      <c r="N139" s="141" t="s">
        <v>49</v>
      </c>
      <c r="P139" s="142">
        <f>O139*H139</f>
        <v>0</v>
      </c>
      <c r="Q139" s="142">
        <v>0</v>
      </c>
      <c r="R139" s="142">
        <f>Q139*H139</f>
        <v>0</v>
      </c>
      <c r="S139" s="142">
        <v>0</v>
      </c>
      <c r="T139" s="143">
        <f>S139*H139</f>
        <v>0</v>
      </c>
      <c r="AR139" s="144" t="s">
        <v>259</v>
      </c>
      <c r="AT139" s="144" t="s">
        <v>145</v>
      </c>
      <c r="AU139" s="144" t="s">
        <v>86</v>
      </c>
      <c r="AY139" s="18" t="s">
        <v>143</v>
      </c>
      <c r="BE139" s="145">
        <f>IF(N139="základní",J139,0)</f>
        <v>0</v>
      </c>
      <c r="BF139" s="145">
        <f>IF(N139="snížená",J139,0)</f>
        <v>0</v>
      </c>
      <c r="BG139" s="145">
        <f>IF(N139="zákl. přenesená",J139,0)</f>
        <v>0</v>
      </c>
      <c r="BH139" s="145">
        <f>IF(N139="sníž. přenesená",J139,0)</f>
        <v>0</v>
      </c>
      <c r="BI139" s="145">
        <f>IF(N139="nulová",J139,0)</f>
        <v>0</v>
      </c>
      <c r="BJ139" s="18" t="s">
        <v>86</v>
      </c>
      <c r="BK139" s="145">
        <f>ROUND(I139*H139,2)</f>
        <v>0</v>
      </c>
      <c r="BL139" s="18" t="s">
        <v>259</v>
      </c>
      <c r="BM139" s="144" t="s">
        <v>929</v>
      </c>
    </row>
    <row r="140" spans="2:65" s="1" customFormat="1" ht="11.25">
      <c r="B140" s="33"/>
      <c r="D140" s="146" t="s">
        <v>152</v>
      </c>
      <c r="F140" s="147" t="s">
        <v>928</v>
      </c>
      <c r="I140" s="148"/>
      <c r="L140" s="33"/>
      <c r="M140" s="149"/>
      <c r="T140" s="54"/>
      <c r="AT140" s="18" t="s">
        <v>152</v>
      </c>
      <c r="AU140" s="18" t="s">
        <v>86</v>
      </c>
    </row>
    <row r="141" spans="2:65" s="1" customFormat="1" ht="16.5" customHeight="1">
      <c r="B141" s="132"/>
      <c r="C141" s="176" t="s">
        <v>438</v>
      </c>
      <c r="D141" s="176" t="s">
        <v>331</v>
      </c>
      <c r="E141" s="177" t="s">
        <v>930</v>
      </c>
      <c r="F141" s="178" t="s">
        <v>931</v>
      </c>
      <c r="G141" s="179" t="s">
        <v>852</v>
      </c>
      <c r="H141" s="180">
        <v>2</v>
      </c>
      <c r="I141" s="181"/>
      <c r="J141" s="182">
        <f>ROUND(I141*H141,2)</f>
        <v>0</v>
      </c>
      <c r="K141" s="178" t="s">
        <v>3</v>
      </c>
      <c r="L141" s="183"/>
      <c r="M141" s="184" t="s">
        <v>3</v>
      </c>
      <c r="N141" s="185" t="s">
        <v>49</v>
      </c>
      <c r="P141" s="142">
        <f>O141*H141</f>
        <v>0</v>
      </c>
      <c r="Q141" s="142">
        <v>0</v>
      </c>
      <c r="R141" s="142">
        <f>Q141*H141</f>
        <v>0</v>
      </c>
      <c r="S141" s="142">
        <v>0</v>
      </c>
      <c r="T141" s="143">
        <f>S141*H141</f>
        <v>0</v>
      </c>
      <c r="AR141" s="144" t="s">
        <v>467</v>
      </c>
      <c r="AT141" s="144" t="s">
        <v>331</v>
      </c>
      <c r="AU141" s="144" t="s">
        <v>86</v>
      </c>
      <c r="AY141" s="18" t="s">
        <v>143</v>
      </c>
      <c r="BE141" s="145">
        <f>IF(N141="základní",J141,0)</f>
        <v>0</v>
      </c>
      <c r="BF141" s="145">
        <f>IF(N141="snížená",J141,0)</f>
        <v>0</v>
      </c>
      <c r="BG141" s="145">
        <f>IF(N141="zákl. přenesená",J141,0)</f>
        <v>0</v>
      </c>
      <c r="BH141" s="145">
        <f>IF(N141="sníž. přenesená",J141,0)</f>
        <v>0</v>
      </c>
      <c r="BI141" s="145">
        <f>IF(N141="nulová",J141,0)</f>
        <v>0</v>
      </c>
      <c r="BJ141" s="18" t="s">
        <v>86</v>
      </c>
      <c r="BK141" s="145">
        <f>ROUND(I141*H141,2)</f>
        <v>0</v>
      </c>
      <c r="BL141" s="18" t="s">
        <v>259</v>
      </c>
      <c r="BM141" s="144" t="s">
        <v>932</v>
      </c>
    </row>
    <row r="142" spans="2:65" s="1" customFormat="1" ht="11.25">
      <c r="B142" s="33"/>
      <c r="D142" s="146" t="s">
        <v>152</v>
      </c>
      <c r="F142" s="147" t="s">
        <v>931</v>
      </c>
      <c r="I142" s="148"/>
      <c r="L142" s="33"/>
      <c r="M142" s="149"/>
      <c r="T142" s="54"/>
      <c r="AT142" s="18" t="s">
        <v>152</v>
      </c>
      <c r="AU142" s="18" t="s">
        <v>86</v>
      </c>
    </row>
    <row r="143" spans="2:65" s="1" customFormat="1" ht="19.5">
      <c r="B143" s="33"/>
      <c r="D143" s="146" t="s">
        <v>300</v>
      </c>
      <c r="F143" s="175" t="s">
        <v>933</v>
      </c>
      <c r="I143" s="148"/>
      <c r="L143" s="33"/>
      <c r="M143" s="149"/>
      <c r="T143" s="54"/>
      <c r="AT143" s="18" t="s">
        <v>300</v>
      </c>
      <c r="AU143" s="18" t="s">
        <v>86</v>
      </c>
    </row>
    <row r="144" spans="2:65" s="1" customFormat="1" ht="16.5" customHeight="1">
      <c r="B144" s="132"/>
      <c r="C144" s="133" t="s">
        <v>443</v>
      </c>
      <c r="D144" s="133" t="s">
        <v>145</v>
      </c>
      <c r="E144" s="134" t="s">
        <v>934</v>
      </c>
      <c r="F144" s="135" t="s">
        <v>935</v>
      </c>
      <c r="G144" s="136" t="s">
        <v>852</v>
      </c>
      <c r="H144" s="137">
        <v>2</v>
      </c>
      <c r="I144" s="138"/>
      <c r="J144" s="139">
        <f>ROUND(I144*H144,2)</f>
        <v>0</v>
      </c>
      <c r="K144" s="135" t="s">
        <v>3</v>
      </c>
      <c r="L144" s="33"/>
      <c r="M144" s="140" t="s">
        <v>3</v>
      </c>
      <c r="N144" s="141" t="s">
        <v>49</v>
      </c>
      <c r="P144" s="142">
        <f>O144*H144</f>
        <v>0</v>
      </c>
      <c r="Q144" s="142">
        <v>0</v>
      </c>
      <c r="R144" s="142">
        <f>Q144*H144</f>
        <v>0</v>
      </c>
      <c r="S144" s="142">
        <v>0</v>
      </c>
      <c r="T144" s="143">
        <f>S144*H144</f>
        <v>0</v>
      </c>
      <c r="AR144" s="144" t="s">
        <v>259</v>
      </c>
      <c r="AT144" s="144" t="s">
        <v>145</v>
      </c>
      <c r="AU144" s="144" t="s">
        <v>86</v>
      </c>
      <c r="AY144" s="18" t="s">
        <v>143</v>
      </c>
      <c r="BE144" s="145">
        <f>IF(N144="základní",J144,0)</f>
        <v>0</v>
      </c>
      <c r="BF144" s="145">
        <f>IF(N144="snížená",J144,0)</f>
        <v>0</v>
      </c>
      <c r="BG144" s="145">
        <f>IF(N144="zákl. přenesená",J144,0)</f>
        <v>0</v>
      </c>
      <c r="BH144" s="145">
        <f>IF(N144="sníž. přenesená",J144,0)</f>
        <v>0</v>
      </c>
      <c r="BI144" s="145">
        <f>IF(N144="nulová",J144,0)</f>
        <v>0</v>
      </c>
      <c r="BJ144" s="18" t="s">
        <v>86</v>
      </c>
      <c r="BK144" s="145">
        <f>ROUND(I144*H144,2)</f>
        <v>0</v>
      </c>
      <c r="BL144" s="18" t="s">
        <v>259</v>
      </c>
      <c r="BM144" s="144" t="s">
        <v>936</v>
      </c>
    </row>
    <row r="145" spans="2:65" s="1" customFormat="1" ht="11.25">
      <c r="B145" s="33"/>
      <c r="D145" s="146" t="s">
        <v>152</v>
      </c>
      <c r="F145" s="147" t="s">
        <v>935</v>
      </c>
      <c r="I145" s="148"/>
      <c r="L145" s="33"/>
      <c r="M145" s="149"/>
      <c r="T145" s="54"/>
      <c r="AT145" s="18" t="s">
        <v>152</v>
      </c>
      <c r="AU145" s="18" t="s">
        <v>86</v>
      </c>
    </row>
    <row r="146" spans="2:65" s="1" customFormat="1" ht="16.5" customHeight="1">
      <c r="B146" s="132"/>
      <c r="C146" s="176" t="s">
        <v>447</v>
      </c>
      <c r="D146" s="176" t="s">
        <v>331</v>
      </c>
      <c r="E146" s="177" t="s">
        <v>937</v>
      </c>
      <c r="F146" s="178" t="s">
        <v>938</v>
      </c>
      <c r="G146" s="179" t="s">
        <v>852</v>
      </c>
      <c r="H146" s="180">
        <v>2</v>
      </c>
      <c r="I146" s="181"/>
      <c r="J146" s="182">
        <f>ROUND(I146*H146,2)</f>
        <v>0</v>
      </c>
      <c r="K146" s="178" t="s">
        <v>3</v>
      </c>
      <c r="L146" s="183"/>
      <c r="M146" s="184" t="s">
        <v>3</v>
      </c>
      <c r="N146" s="185" t="s">
        <v>49</v>
      </c>
      <c r="P146" s="142">
        <f>O146*H146</f>
        <v>0</v>
      </c>
      <c r="Q146" s="142">
        <v>0</v>
      </c>
      <c r="R146" s="142">
        <f>Q146*H146</f>
        <v>0</v>
      </c>
      <c r="S146" s="142">
        <v>0</v>
      </c>
      <c r="T146" s="143">
        <f>S146*H146</f>
        <v>0</v>
      </c>
      <c r="AR146" s="144" t="s">
        <v>467</v>
      </c>
      <c r="AT146" s="144" t="s">
        <v>331</v>
      </c>
      <c r="AU146" s="144" t="s">
        <v>86</v>
      </c>
      <c r="AY146" s="18" t="s">
        <v>143</v>
      </c>
      <c r="BE146" s="145">
        <f>IF(N146="základní",J146,0)</f>
        <v>0</v>
      </c>
      <c r="BF146" s="145">
        <f>IF(N146="snížená",J146,0)</f>
        <v>0</v>
      </c>
      <c r="BG146" s="145">
        <f>IF(N146="zákl. přenesená",J146,0)</f>
        <v>0</v>
      </c>
      <c r="BH146" s="145">
        <f>IF(N146="sníž. přenesená",J146,0)</f>
        <v>0</v>
      </c>
      <c r="BI146" s="145">
        <f>IF(N146="nulová",J146,0)</f>
        <v>0</v>
      </c>
      <c r="BJ146" s="18" t="s">
        <v>86</v>
      </c>
      <c r="BK146" s="145">
        <f>ROUND(I146*H146,2)</f>
        <v>0</v>
      </c>
      <c r="BL146" s="18" t="s">
        <v>259</v>
      </c>
      <c r="BM146" s="144" t="s">
        <v>939</v>
      </c>
    </row>
    <row r="147" spans="2:65" s="1" customFormat="1" ht="11.25">
      <c r="B147" s="33"/>
      <c r="D147" s="146" t="s">
        <v>152</v>
      </c>
      <c r="F147" s="147" t="s">
        <v>938</v>
      </c>
      <c r="I147" s="148"/>
      <c r="L147" s="33"/>
      <c r="M147" s="149"/>
      <c r="T147" s="54"/>
      <c r="AT147" s="18" t="s">
        <v>152</v>
      </c>
      <c r="AU147" s="18" t="s">
        <v>86</v>
      </c>
    </row>
    <row r="148" spans="2:65" s="1" customFormat="1" ht="16.5" customHeight="1">
      <c r="B148" s="132"/>
      <c r="C148" s="133" t="s">
        <v>453</v>
      </c>
      <c r="D148" s="133" t="s">
        <v>145</v>
      </c>
      <c r="E148" s="134" t="s">
        <v>940</v>
      </c>
      <c r="F148" s="135" t="s">
        <v>941</v>
      </c>
      <c r="G148" s="136" t="s">
        <v>852</v>
      </c>
      <c r="H148" s="137">
        <v>1</v>
      </c>
      <c r="I148" s="138"/>
      <c r="J148" s="139">
        <f>ROUND(I148*H148,2)</f>
        <v>0</v>
      </c>
      <c r="K148" s="135" t="s">
        <v>3</v>
      </c>
      <c r="L148" s="33"/>
      <c r="M148" s="140" t="s">
        <v>3</v>
      </c>
      <c r="N148" s="141" t="s">
        <v>49</v>
      </c>
      <c r="P148" s="142">
        <f>O148*H148</f>
        <v>0</v>
      </c>
      <c r="Q148" s="142">
        <v>0</v>
      </c>
      <c r="R148" s="142">
        <f>Q148*H148</f>
        <v>0</v>
      </c>
      <c r="S148" s="142">
        <v>0</v>
      </c>
      <c r="T148" s="143">
        <f>S148*H148</f>
        <v>0</v>
      </c>
      <c r="AR148" s="144" t="s">
        <v>259</v>
      </c>
      <c r="AT148" s="144" t="s">
        <v>145</v>
      </c>
      <c r="AU148" s="144" t="s">
        <v>86</v>
      </c>
      <c r="AY148" s="18" t="s">
        <v>143</v>
      </c>
      <c r="BE148" s="145">
        <f>IF(N148="základní",J148,0)</f>
        <v>0</v>
      </c>
      <c r="BF148" s="145">
        <f>IF(N148="snížená",J148,0)</f>
        <v>0</v>
      </c>
      <c r="BG148" s="145">
        <f>IF(N148="zákl. přenesená",J148,0)</f>
        <v>0</v>
      </c>
      <c r="BH148" s="145">
        <f>IF(N148="sníž. přenesená",J148,0)</f>
        <v>0</v>
      </c>
      <c r="BI148" s="145">
        <f>IF(N148="nulová",J148,0)</f>
        <v>0</v>
      </c>
      <c r="BJ148" s="18" t="s">
        <v>86</v>
      </c>
      <c r="BK148" s="145">
        <f>ROUND(I148*H148,2)</f>
        <v>0</v>
      </c>
      <c r="BL148" s="18" t="s">
        <v>259</v>
      </c>
      <c r="BM148" s="144" t="s">
        <v>942</v>
      </c>
    </row>
    <row r="149" spans="2:65" s="1" customFormat="1" ht="11.25">
      <c r="B149" s="33"/>
      <c r="D149" s="146" t="s">
        <v>152</v>
      </c>
      <c r="F149" s="147" t="s">
        <v>941</v>
      </c>
      <c r="I149" s="148"/>
      <c r="L149" s="33"/>
      <c r="M149" s="149"/>
      <c r="T149" s="54"/>
      <c r="AT149" s="18" t="s">
        <v>152</v>
      </c>
      <c r="AU149" s="18" t="s">
        <v>86</v>
      </c>
    </row>
    <row r="150" spans="2:65" s="1" customFormat="1" ht="16.5" customHeight="1">
      <c r="B150" s="132"/>
      <c r="C150" s="176" t="s">
        <v>457</v>
      </c>
      <c r="D150" s="176" t="s">
        <v>331</v>
      </c>
      <c r="E150" s="177" t="s">
        <v>943</v>
      </c>
      <c r="F150" s="178" t="s">
        <v>944</v>
      </c>
      <c r="G150" s="179" t="s">
        <v>852</v>
      </c>
      <c r="H150" s="180">
        <v>1</v>
      </c>
      <c r="I150" s="181"/>
      <c r="J150" s="182">
        <f>ROUND(I150*H150,2)</f>
        <v>0</v>
      </c>
      <c r="K150" s="178" t="s">
        <v>3</v>
      </c>
      <c r="L150" s="183"/>
      <c r="M150" s="184" t="s">
        <v>3</v>
      </c>
      <c r="N150" s="185" t="s">
        <v>49</v>
      </c>
      <c r="P150" s="142">
        <f>O150*H150</f>
        <v>0</v>
      </c>
      <c r="Q150" s="142">
        <v>0</v>
      </c>
      <c r="R150" s="142">
        <f>Q150*H150</f>
        <v>0</v>
      </c>
      <c r="S150" s="142">
        <v>0</v>
      </c>
      <c r="T150" s="143">
        <f>S150*H150</f>
        <v>0</v>
      </c>
      <c r="AR150" s="144" t="s">
        <v>467</v>
      </c>
      <c r="AT150" s="144" t="s">
        <v>331</v>
      </c>
      <c r="AU150" s="144" t="s">
        <v>86</v>
      </c>
      <c r="AY150" s="18" t="s">
        <v>143</v>
      </c>
      <c r="BE150" s="145">
        <f>IF(N150="základní",J150,0)</f>
        <v>0</v>
      </c>
      <c r="BF150" s="145">
        <f>IF(N150="snížená",J150,0)</f>
        <v>0</v>
      </c>
      <c r="BG150" s="145">
        <f>IF(N150="zákl. přenesená",J150,0)</f>
        <v>0</v>
      </c>
      <c r="BH150" s="145">
        <f>IF(N150="sníž. přenesená",J150,0)</f>
        <v>0</v>
      </c>
      <c r="BI150" s="145">
        <f>IF(N150="nulová",J150,0)</f>
        <v>0</v>
      </c>
      <c r="BJ150" s="18" t="s">
        <v>86</v>
      </c>
      <c r="BK150" s="145">
        <f>ROUND(I150*H150,2)</f>
        <v>0</v>
      </c>
      <c r="BL150" s="18" t="s">
        <v>259</v>
      </c>
      <c r="BM150" s="144" t="s">
        <v>945</v>
      </c>
    </row>
    <row r="151" spans="2:65" s="1" customFormat="1" ht="11.25">
      <c r="B151" s="33"/>
      <c r="D151" s="146" t="s">
        <v>152</v>
      </c>
      <c r="F151" s="147" t="s">
        <v>944</v>
      </c>
      <c r="I151" s="148"/>
      <c r="L151" s="33"/>
      <c r="M151" s="149"/>
      <c r="T151" s="54"/>
      <c r="AT151" s="18" t="s">
        <v>152</v>
      </c>
      <c r="AU151" s="18" t="s">
        <v>86</v>
      </c>
    </row>
    <row r="152" spans="2:65" s="1" customFormat="1" ht="16.5" customHeight="1">
      <c r="B152" s="132"/>
      <c r="C152" s="133" t="s">
        <v>463</v>
      </c>
      <c r="D152" s="133" t="s">
        <v>145</v>
      </c>
      <c r="E152" s="134" t="s">
        <v>946</v>
      </c>
      <c r="F152" s="135" t="s">
        <v>947</v>
      </c>
      <c r="G152" s="136" t="s">
        <v>180</v>
      </c>
      <c r="H152" s="137">
        <v>40</v>
      </c>
      <c r="I152" s="138"/>
      <c r="J152" s="139">
        <f>ROUND(I152*H152,2)</f>
        <v>0</v>
      </c>
      <c r="K152" s="135" t="s">
        <v>3</v>
      </c>
      <c r="L152" s="33"/>
      <c r="M152" s="140" t="s">
        <v>3</v>
      </c>
      <c r="N152" s="141" t="s">
        <v>49</v>
      </c>
      <c r="P152" s="142">
        <f>O152*H152</f>
        <v>0</v>
      </c>
      <c r="Q152" s="142">
        <v>0</v>
      </c>
      <c r="R152" s="142">
        <f>Q152*H152</f>
        <v>0</v>
      </c>
      <c r="S152" s="142">
        <v>0</v>
      </c>
      <c r="T152" s="143">
        <f>S152*H152</f>
        <v>0</v>
      </c>
      <c r="AR152" s="144" t="s">
        <v>259</v>
      </c>
      <c r="AT152" s="144" t="s">
        <v>145</v>
      </c>
      <c r="AU152" s="144" t="s">
        <v>86</v>
      </c>
      <c r="AY152" s="18" t="s">
        <v>143</v>
      </c>
      <c r="BE152" s="145">
        <f>IF(N152="základní",J152,0)</f>
        <v>0</v>
      </c>
      <c r="BF152" s="145">
        <f>IF(N152="snížená",J152,0)</f>
        <v>0</v>
      </c>
      <c r="BG152" s="145">
        <f>IF(N152="zákl. přenesená",J152,0)</f>
        <v>0</v>
      </c>
      <c r="BH152" s="145">
        <f>IF(N152="sníž. přenesená",J152,0)</f>
        <v>0</v>
      </c>
      <c r="BI152" s="145">
        <f>IF(N152="nulová",J152,0)</f>
        <v>0</v>
      </c>
      <c r="BJ152" s="18" t="s">
        <v>86</v>
      </c>
      <c r="BK152" s="145">
        <f>ROUND(I152*H152,2)</f>
        <v>0</v>
      </c>
      <c r="BL152" s="18" t="s">
        <v>259</v>
      </c>
      <c r="BM152" s="144" t="s">
        <v>948</v>
      </c>
    </row>
    <row r="153" spans="2:65" s="1" customFormat="1" ht="11.25">
      <c r="B153" s="33"/>
      <c r="D153" s="146" t="s">
        <v>152</v>
      </c>
      <c r="F153" s="147" t="s">
        <v>947</v>
      </c>
      <c r="I153" s="148"/>
      <c r="L153" s="33"/>
      <c r="M153" s="149"/>
      <c r="T153" s="54"/>
      <c r="AT153" s="18" t="s">
        <v>152</v>
      </c>
      <c r="AU153" s="18" t="s">
        <v>86</v>
      </c>
    </row>
    <row r="154" spans="2:65" s="1" customFormat="1" ht="16.5" customHeight="1">
      <c r="B154" s="132"/>
      <c r="C154" s="176" t="s">
        <v>467</v>
      </c>
      <c r="D154" s="176" t="s">
        <v>331</v>
      </c>
      <c r="E154" s="177" t="s">
        <v>949</v>
      </c>
      <c r="F154" s="178" t="s">
        <v>950</v>
      </c>
      <c r="G154" s="179" t="s">
        <v>180</v>
      </c>
      <c r="H154" s="180">
        <v>40</v>
      </c>
      <c r="I154" s="181"/>
      <c r="J154" s="182">
        <f>ROUND(I154*H154,2)</f>
        <v>0</v>
      </c>
      <c r="K154" s="178" t="s">
        <v>3</v>
      </c>
      <c r="L154" s="183"/>
      <c r="M154" s="184" t="s">
        <v>3</v>
      </c>
      <c r="N154" s="185" t="s">
        <v>49</v>
      </c>
      <c r="P154" s="142">
        <f>O154*H154</f>
        <v>0</v>
      </c>
      <c r="Q154" s="142">
        <v>0</v>
      </c>
      <c r="R154" s="142">
        <f>Q154*H154</f>
        <v>0</v>
      </c>
      <c r="S154" s="142">
        <v>0</v>
      </c>
      <c r="T154" s="143">
        <f>S154*H154</f>
        <v>0</v>
      </c>
      <c r="AR154" s="144" t="s">
        <v>467</v>
      </c>
      <c r="AT154" s="144" t="s">
        <v>331</v>
      </c>
      <c r="AU154" s="144" t="s">
        <v>86</v>
      </c>
      <c r="AY154" s="18" t="s">
        <v>143</v>
      </c>
      <c r="BE154" s="145">
        <f>IF(N154="základní",J154,0)</f>
        <v>0</v>
      </c>
      <c r="BF154" s="145">
        <f>IF(N154="snížená",J154,0)</f>
        <v>0</v>
      </c>
      <c r="BG154" s="145">
        <f>IF(N154="zákl. přenesená",J154,0)</f>
        <v>0</v>
      </c>
      <c r="BH154" s="145">
        <f>IF(N154="sníž. přenesená",J154,0)</f>
        <v>0</v>
      </c>
      <c r="BI154" s="145">
        <f>IF(N154="nulová",J154,0)</f>
        <v>0</v>
      </c>
      <c r="BJ154" s="18" t="s">
        <v>86</v>
      </c>
      <c r="BK154" s="145">
        <f>ROUND(I154*H154,2)</f>
        <v>0</v>
      </c>
      <c r="BL154" s="18" t="s">
        <v>259</v>
      </c>
      <c r="BM154" s="144" t="s">
        <v>951</v>
      </c>
    </row>
    <row r="155" spans="2:65" s="1" customFormat="1" ht="11.25">
      <c r="B155" s="33"/>
      <c r="D155" s="146" t="s">
        <v>152</v>
      </c>
      <c r="F155" s="147" t="s">
        <v>950</v>
      </c>
      <c r="I155" s="148"/>
      <c r="L155" s="33"/>
      <c r="M155" s="149"/>
      <c r="T155" s="54"/>
      <c r="AT155" s="18" t="s">
        <v>152</v>
      </c>
      <c r="AU155" s="18" t="s">
        <v>86</v>
      </c>
    </row>
    <row r="156" spans="2:65" s="1" customFormat="1" ht="16.5" customHeight="1">
      <c r="B156" s="132"/>
      <c r="C156" s="133" t="s">
        <v>473</v>
      </c>
      <c r="D156" s="133" t="s">
        <v>145</v>
      </c>
      <c r="E156" s="134" t="s">
        <v>952</v>
      </c>
      <c r="F156" s="135" t="s">
        <v>953</v>
      </c>
      <c r="G156" s="136" t="s">
        <v>180</v>
      </c>
      <c r="H156" s="137">
        <v>2</v>
      </c>
      <c r="I156" s="138"/>
      <c r="J156" s="139">
        <f>ROUND(I156*H156,2)</f>
        <v>0</v>
      </c>
      <c r="K156" s="135" t="s">
        <v>3</v>
      </c>
      <c r="L156" s="33"/>
      <c r="M156" s="140" t="s">
        <v>3</v>
      </c>
      <c r="N156" s="141" t="s">
        <v>49</v>
      </c>
      <c r="P156" s="142">
        <f>O156*H156</f>
        <v>0</v>
      </c>
      <c r="Q156" s="142">
        <v>0</v>
      </c>
      <c r="R156" s="142">
        <f>Q156*H156</f>
        <v>0</v>
      </c>
      <c r="S156" s="142">
        <v>0</v>
      </c>
      <c r="T156" s="143">
        <f>S156*H156</f>
        <v>0</v>
      </c>
      <c r="AR156" s="144" t="s">
        <v>259</v>
      </c>
      <c r="AT156" s="144" t="s">
        <v>145</v>
      </c>
      <c r="AU156" s="144" t="s">
        <v>86</v>
      </c>
      <c r="AY156" s="18" t="s">
        <v>143</v>
      </c>
      <c r="BE156" s="145">
        <f>IF(N156="základní",J156,0)</f>
        <v>0</v>
      </c>
      <c r="BF156" s="145">
        <f>IF(N156="snížená",J156,0)</f>
        <v>0</v>
      </c>
      <c r="BG156" s="145">
        <f>IF(N156="zákl. přenesená",J156,0)</f>
        <v>0</v>
      </c>
      <c r="BH156" s="145">
        <f>IF(N156="sníž. přenesená",J156,0)</f>
        <v>0</v>
      </c>
      <c r="BI156" s="145">
        <f>IF(N156="nulová",J156,0)</f>
        <v>0</v>
      </c>
      <c r="BJ156" s="18" t="s">
        <v>86</v>
      </c>
      <c r="BK156" s="145">
        <f>ROUND(I156*H156,2)</f>
        <v>0</v>
      </c>
      <c r="BL156" s="18" t="s">
        <v>259</v>
      </c>
      <c r="BM156" s="144" t="s">
        <v>954</v>
      </c>
    </row>
    <row r="157" spans="2:65" s="1" customFormat="1" ht="11.25">
      <c r="B157" s="33"/>
      <c r="D157" s="146" t="s">
        <v>152</v>
      </c>
      <c r="F157" s="147" t="s">
        <v>953</v>
      </c>
      <c r="I157" s="148"/>
      <c r="L157" s="33"/>
      <c r="M157" s="149"/>
      <c r="T157" s="54"/>
      <c r="AT157" s="18" t="s">
        <v>152</v>
      </c>
      <c r="AU157" s="18" t="s">
        <v>86</v>
      </c>
    </row>
    <row r="158" spans="2:65" s="1" customFormat="1" ht="16.5" customHeight="1">
      <c r="B158" s="132"/>
      <c r="C158" s="176" t="s">
        <v>477</v>
      </c>
      <c r="D158" s="176" t="s">
        <v>331</v>
      </c>
      <c r="E158" s="177" t="s">
        <v>955</v>
      </c>
      <c r="F158" s="178" t="s">
        <v>956</v>
      </c>
      <c r="G158" s="179" t="s">
        <v>180</v>
      </c>
      <c r="H158" s="180">
        <v>2</v>
      </c>
      <c r="I158" s="181"/>
      <c r="J158" s="182">
        <f>ROUND(I158*H158,2)</f>
        <v>0</v>
      </c>
      <c r="K158" s="178" t="s">
        <v>3</v>
      </c>
      <c r="L158" s="183"/>
      <c r="M158" s="184" t="s">
        <v>3</v>
      </c>
      <c r="N158" s="185" t="s">
        <v>49</v>
      </c>
      <c r="P158" s="142">
        <f>O158*H158</f>
        <v>0</v>
      </c>
      <c r="Q158" s="142">
        <v>0</v>
      </c>
      <c r="R158" s="142">
        <f>Q158*H158</f>
        <v>0</v>
      </c>
      <c r="S158" s="142">
        <v>0</v>
      </c>
      <c r="T158" s="143">
        <f>S158*H158</f>
        <v>0</v>
      </c>
      <c r="AR158" s="144" t="s">
        <v>467</v>
      </c>
      <c r="AT158" s="144" t="s">
        <v>331</v>
      </c>
      <c r="AU158" s="144" t="s">
        <v>86</v>
      </c>
      <c r="AY158" s="18" t="s">
        <v>143</v>
      </c>
      <c r="BE158" s="145">
        <f>IF(N158="základní",J158,0)</f>
        <v>0</v>
      </c>
      <c r="BF158" s="145">
        <f>IF(N158="snížená",J158,0)</f>
        <v>0</v>
      </c>
      <c r="BG158" s="145">
        <f>IF(N158="zákl. přenesená",J158,0)</f>
        <v>0</v>
      </c>
      <c r="BH158" s="145">
        <f>IF(N158="sníž. přenesená",J158,0)</f>
        <v>0</v>
      </c>
      <c r="BI158" s="145">
        <f>IF(N158="nulová",J158,0)</f>
        <v>0</v>
      </c>
      <c r="BJ158" s="18" t="s">
        <v>86</v>
      </c>
      <c r="BK158" s="145">
        <f>ROUND(I158*H158,2)</f>
        <v>0</v>
      </c>
      <c r="BL158" s="18" t="s">
        <v>259</v>
      </c>
      <c r="BM158" s="144" t="s">
        <v>957</v>
      </c>
    </row>
    <row r="159" spans="2:65" s="1" customFormat="1" ht="11.25">
      <c r="B159" s="33"/>
      <c r="D159" s="146" t="s">
        <v>152</v>
      </c>
      <c r="F159" s="147" t="s">
        <v>956</v>
      </c>
      <c r="I159" s="148"/>
      <c r="L159" s="33"/>
      <c r="M159" s="149"/>
      <c r="T159" s="54"/>
      <c r="AT159" s="18" t="s">
        <v>152</v>
      </c>
      <c r="AU159" s="18" t="s">
        <v>86</v>
      </c>
    </row>
    <row r="160" spans="2:65" s="1" customFormat="1" ht="16.5" customHeight="1">
      <c r="B160" s="132"/>
      <c r="C160" s="133" t="s">
        <v>482</v>
      </c>
      <c r="D160" s="133" t="s">
        <v>145</v>
      </c>
      <c r="E160" s="134" t="s">
        <v>958</v>
      </c>
      <c r="F160" s="135" t="s">
        <v>959</v>
      </c>
      <c r="G160" s="136" t="s">
        <v>852</v>
      </c>
      <c r="H160" s="137">
        <v>1</v>
      </c>
      <c r="I160" s="138"/>
      <c r="J160" s="139">
        <f>ROUND(I160*H160,2)</f>
        <v>0</v>
      </c>
      <c r="K160" s="135" t="s">
        <v>3</v>
      </c>
      <c r="L160" s="33"/>
      <c r="M160" s="140" t="s">
        <v>3</v>
      </c>
      <c r="N160" s="141" t="s">
        <v>49</v>
      </c>
      <c r="P160" s="142">
        <f>O160*H160</f>
        <v>0</v>
      </c>
      <c r="Q160" s="142">
        <v>0</v>
      </c>
      <c r="R160" s="142">
        <f>Q160*H160</f>
        <v>0</v>
      </c>
      <c r="S160" s="142">
        <v>0</v>
      </c>
      <c r="T160" s="143">
        <f>S160*H160</f>
        <v>0</v>
      </c>
      <c r="AR160" s="144" t="s">
        <v>259</v>
      </c>
      <c r="AT160" s="144" t="s">
        <v>145</v>
      </c>
      <c r="AU160" s="144" t="s">
        <v>86</v>
      </c>
      <c r="AY160" s="18" t="s">
        <v>143</v>
      </c>
      <c r="BE160" s="145">
        <f>IF(N160="základní",J160,0)</f>
        <v>0</v>
      </c>
      <c r="BF160" s="145">
        <f>IF(N160="snížená",J160,0)</f>
        <v>0</v>
      </c>
      <c r="BG160" s="145">
        <f>IF(N160="zákl. přenesená",J160,0)</f>
        <v>0</v>
      </c>
      <c r="BH160" s="145">
        <f>IF(N160="sníž. přenesená",J160,0)</f>
        <v>0</v>
      </c>
      <c r="BI160" s="145">
        <f>IF(N160="nulová",J160,0)</f>
        <v>0</v>
      </c>
      <c r="BJ160" s="18" t="s">
        <v>86</v>
      </c>
      <c r="BK160" s="145">
        <f>ROUND(I160*H160,2)</f>
        <v>0</v>
      </c>
      <c r="BL160" s="18" t="s">
        <v>259</v>
      </c>
      <c r="BM160" s="144" t="s">
        <v>960</v>
      </c>
    </row>
    <row r="161" spans="2:65" s="1" customFormat="1" ht="11.25">
      <c r="B161" s="33"/>
      <c r="D161" s="146" t="s">
        <v>152</v>
      </c>
      <c r="F161" s="147" t="s">
        <v>959</v>
      </c>
      <c r="I161" s="148"/>
      <c r="L161" s="33"/>
      <c r="M161" s="149"/>
      <c r="T161" s="54"/>
      <c r="AT161" s="18" t="s">
        <v>152</v>
      </c>
      <c r="AU161" s="18" t="s">
        <v>86</v>
      </c>
    </row>
    <row r="162" spans="2:65" s="1" customFormat="1" ht="16.5" customHeight="1">
      <c r="B162" s="132"/>
      <c r="C162" s="176" t="s">
        <v>486</v>
      </c>
      <c r="D162" s="176" t="s">
        <v>331</v>
      </c>
      <c r="E162" s="177" t="s">
        <v>961</v>
      </c>
      <c r="F162" s="178" t="s">
        <v>962</v>
      </c>
      <c r="G162" s="179" t="s">
        <v>852</v>
      </c>
      <c r="H162" s="180">
        <v>1</v>
      </c>
      <c r="I162" s="181"/>
      <c r="J162" s="182">
        <f>ROUND(I162*H162,2)</f>
        <v>0</v>
      </c>
      <c r="K162" s="178" t="s">
        <v>3</v>
      </c>
      <c r="L162" s="183"/>
      <c r="M162" s="184" t="s">
        <v>3</v>
      </c>
      <c r="N162" s="185" t="s">
        <v>49</v>
      </c>
      <c r="P162" s="142">
        <f>O162*H162</f>
        <v>0</v>
      </c>
      <c r="Q162" s="142">
        <v>0</v>
      </c>
      <c r="R162" s="142">
        <f>Q162*H162</f>
        <v>0</v>
      </c>
      <c r="S162" s="142">
        <v>0</v>
      </c>
      <c r="T162" s="143">
        <f>S162*H162</f>
        <v>0</v>
      </c>
      <c r="AR162" s="144" t="s">
        <v>467</v>
      </c>
      <c r="AT162" s="144" t="s">
        <v>331</v>
      </c>
      <c r="AU162" s="144" t="s">
        <v>86</v>
      </c>
      <c r="AY162" s="18" t="s">
        <v>143</v>
      </c>
      <c r="BE162" s="145">
        <f>IF(N162="základní",J162,0)</f>
        <v>0</v>
      </c>
      <c r="BF162" s="145">
        <f>IF(N162="snížená",J162,0)</f>
        <v>0</v>
      </c>
      <c r="BG162" s="145">
        <f>IF(N162="zákl. přenesená",J162,0)</f>
        <v>0</v>
      </c>
      <c r="BH162" s="145">
        <f>IF(N162="sníž. přenesená",J162,0)</f>
        <v>0</v>
      </c>
      <c r="BI162" s="145">
        <f>IF(N162="nulová",J162,0)</f>
        <v>0</v>
      </c>
      <c r="BJ162" s="18" t="s">
        <v>86</v>
      </c>
      <c r="BK162" s="145">
        <f>ROUND(I162*H162,2)</f>
        <v>0</v>
      </c>
      <c r="BL162" s="18" t="s">
        <v>259</v>
      </c>
      <c r="BM162" s="144" t="s">
        <v>963</v>
      </c>
    </row>
    <row r="163" spans="2:65" s="1" customFormat="1" ht="11.25">
      <c r="B163" s="33"/>
      <c r="D163" s="146" t="s">
        <v>152</v>
      </c>
      <c r="F163" s="147" t="s">
        <v>962</v>
      </c>
      <c r="I163" s="148"/>
      <c r="L163" s="33"/>
      <c r="M163" s="149"/>
      <c r="T163" s="54"/>
      <c r="AT163" s="18" t="s">
        <v>152</v>
      </c>
      <c r="AU163" s="18" t="s">
        <v>86</v>
      </c>
    </row>
    <row r="164" spans="2:65" s="1" customFormat="1" ht="16.5" customHeight="1">
      <c r="B164" s="132"/>
      <c r="C164" s="133" t="s">
        <v>492</v>
      </c>
      <c r="D164" s="133" t="s">
        <v>145</v>
      </c>
      <c r="E164" s="134" t="s">
        <v>964</v>
      </c>
      <c r="F164" s="135" t="s">
        <v>965</v>
      </c>
      <c r="G164" s="136" t="s">
        <v>852</v>
      </c>
      <c r="H164" s="137">
        <v>1</v>
      </c>
      <c r="I164" s="138"/>
      <c r="J164" s="139">
        <f>ROUND(I164*H164,2)</f>
        <v>0</v>
      </c>
      <c r="K164" s="135" t="s">
        <v>3</v>
      </c>
      <c r="L164" s="33"/>
      <c r="M164" s="140" t="s">
        <v>3</v>
      </c>
      <c r="N164" s="141" t="s">
        <v>49</v>
      </c>
      <c r="P164" s="142">
        <f>O164*H164</f>
        <v>0</v>
      </c>
      <c r="Q164" s="142">
        <v>0</v>
      </c>
      <c r="R164" s="142">
        <f>Q164*H164</f>
        <v>0</v>
      </c>
      <c r="S164" s="142">
        <v>0</v>
      </c>
      <c r="T164" s="143">
        <f>S164*H164</f>
        <v>0</v>
      </c>
      <c r="AR164" s="144" t="s">
        <v>259</v>
      </c>
      <c r="AT164" s="144" t="s">
        <v>145</v>
      </c>
      <c r="AU164" s="144" t="s">
        <v>86</v>
      </c>
      <c r="AY164" s="18" t="s">
        <v>143</v>
      </c>
      <c r="BE164" s="145">
        <f>IF(N164="základní",J164,0)</f>
        <v>0</v>
      </c>
      <c r="BF164" s="145">
        <f>IF(N164="snížená",J164,0)</f>
        <v>0</v>
      </c>
      <c r="BG164" s="145">
        <f>IF(N164="zákl. přenesená",J164,0)</f>
        <v>0</v>
      </c>
      <c r="BH164" s="145">
        <f>IF(N164="sníž. přenesená",J164,0)</f>
        <v>0</v>
      </c>
      <c r="BI164" s="145">
        <f>IF(N164="nulová",J164,0)</f>
        <v>0</v>
      </c>
      <c r="BJ164" s="18" t="s">
        <v>86</v>
      </c>
      <c r="BK164" s="145">
        <f>ROUND(I164*H164,2)</f>
        <v>0</v>
      </c>
      <c r="BL164" s="18" t="s">
        <v>259</v>
      </c>
      <c r="BM164" s="144" t="s">
        <v>966</v>
      </c>
    </row>
    <row r="165" spans="2:65" s="1" customFormat="1" ht="11.25">
      <c r="B165" s="33"/>
      <c r="D165" s="146" t="s">
        <v>152</v>
      </c>
      <c r="F165" s="147" t="s">
        <v>965</v>
      </c>
      <c r="I165" s="148"/>
      <c r="L165" s="33"/>
      <c r="M165" s="149"/>
      <c r="T165" s="54"/>
      <c r="AT165" s="18" t="s">
        <v>152</v>
      </c>
      <c r="AU165" s="18" t="s">
        <v>86</v>
      </c>
    </row>
    <row r="166" spans="2:65" s="1" customFormat="1" ht="16.5" customHeight="1">
      <c r="B166" s="132"/>
      <c r="C166" s="176" t="s">
        <v>501</v>
      </c>
      <c r="D166" s="176" t="s">
        <v>331</v>
      </c>
      <c r="E166" s="177" t="s">
        <v>967</v>
      </c>
      <c r="F166" s="178" t="s">
        <v>968</v>
      </c>
      <c r="G166" s="179" t="s">
        <v>852</v>
      </c>
      <c r="H166" s="180">
        <v>1</v>
      </c>
      <c r="I166" s="181"/>
      <c r="J166" s="182">
        <f>ROUND(I166*H166,2)</f>
        <v>0</v>
      </c>
      <c r="K166" s="178" t="s">
        <v>3</v>
      </c>
      <c r="L166" s="183"/>
      <c r="M166" s="184" t="s">
        <v>3</v>
      </c>
      <c r="N166" s="185" t="s">
        <v>49</v>
      </c>
      <c r="P166" s="142">
        <f>O166*H166</f>
        <v>0</v>
      </c>
      <c r="Q166" s="142">
        <v>0</v>
      </c>
      <c r="R166" s="142">
        <f>Q166*H166</f>
        <v>0</v>
      </c>
      <c r="S166" s="142">
        <v>0</v>
      </c>
      <c r="T166" s="143">
        <f>S166*H166</f>
        <v>0</v>
      </c>
      <c r="AR166" s="144" t="s">
        <v>467</v>
      </c>
      <c r="AT166" s="144" t="s">
        <v>331</v>
      </c>
      <c r="AU166" s="144" t="s">
        <v>86</v>
      </c>
      <c r="AY166" s="18" t="s">
        <v>143</v>
      </c>
      <c r="BE166" s="145">
        <f>IF(N166="základní",J166,0)</f>
        <v>0</v>
      </c>
      <c r="BF166" s="145">
        <f>IF(N166="snížená",J166,0)</f>
        <v>0</v>
      </c>
      <c r="BG166" s="145">
        <f>IF(N166="zákl. přenesená",J166,0)</f>
        <v>0</v>
      </c>
      <c r="BH166" s="145">
        <f>IF(N166="sníž. přenesená",J166,0)</f>
        <v>0</v>
      </c>
      <c r="BI166" s="145">
        <f>IF(N166="nulová",J166,0)</f>
        <v>0</v>
      </c>
      <c r="BJ166" s="18" t="s">
        <v>86</v>
      </c>
      <c r="BK166" s="145">
        <f>ROUND(I166*H166,2)</f>
        <v>0</v>
      </c>
      <c r="BL166" s="18" t="s">
        <v>259</v>
      </c>
      <c r="BM166" s="144" t="s">
        <v>969</v>
      </c>
    </row>
    <row r="167" spans="2:65" s="1" customFormat="1" ht="11.25">
      <c r="B167" s="33"/>
      <c r="D167" s="146" t="s">
        <v>152</v>
      </c>
      <c r="F167" s="147" t="s">
        <v>968</v>
      </c>
      <c r="I167" s="148"/>
      <c r="L167" s="33"/>
      <c r="M167" s="149"/>
      <c r="T167" s="54"/>
      <c r="AT167" s="18" t="s">
        <v>152</v>
      </c>
      <c r="AU167" s="18" t="s">
        <v>86</v>
      </c>
    </row>
    <row r="168" spans="2:65" s="11" customFormat="1" ht="25.9" customHeight="1">
      <c r="B168" s="120"/>
      <c r="D168" s="121" t="s">
        <v>77</v>
      </c>
      <c r="E168" s="122" t="s">
        <v>970</v>
      </c>
      <c r="F168" s="122" t="s">
        <v>971</v>
      </c>
      <c r="I168" s="123"/>
      <c r="J168" s="124">
        <f>BK168</f>
        <v>0</v>
      </c>
      <c r="L168" s="120"/>
      <c r="M168" s="125"/>
      <c r="P168" s="126">
        <f>SUM(P169:P206)</f>
        <v>0</v>
      </c>
      <c r="R168" s="126">
        <f>SUM(R169:R206)</f>
        <v>0</v>
      </c>
      <c r="T168" s="127">
        <f>SUM(T169:T206)</f>
        <v>0</v>
      </c>
      <c r="AR168" s="121" t="s">
        <v>86</v>
      </c>
      <c r="AT168" s="128" t="s">
        <v>77</v>
      </c>
      <c r="AU168" s="128" t="s">
        <v>78</v>
      </c>
      <c r="AY168" s="121" t="s">
        <v>143</v>
      </c>
      <c r="BK168" s="129">
        <f>SUM(BK169:BK206)</f>
        <v>0</v>
      </c>
    </row>
    <row r="169" spans="2:65" s="1" customFormat="1" ht="16.5" customHeight="1">
      <c r="B169" s="132"/>
      <c r="C169" s="133" t="s">
        <v>509</v>
      </c>
      <c r="D169" s="133" t="s">
        <v>145</v>
      </c>
      <c r="E169" s="134" t="s">
        <v>972</v>
      </c>
      <c r="F169" s="135" t="s">
        <v>973</v>
      </c>
      <c r="G169" s="136" t="s">
        <v>852</v>
      </c>
      <c r="H169" s="137">
        <v>15</v>
      </c>
      <c r="I169" s="138"/>
      <c r="J169" s="139">
        <f>ROUND(I169*H169,2)</f>
        <v>0</v>
      </c>
      <c r="K169" s="135" t="s">
        <v>3</v>
      </c>
      <c r="L169" s="33"/>
      <c r="M169" s="140" t="s">
        <v>3</v>
      </c>
      <c r="N169" s="141" t="s">
        <v>49</v>
      </c>
      <c r="P169" s="142">
        <f>O169*H169</f>
        <v>0</v>
      </c>
      <c r="Q169" s="142">
        <v>0</v>
      </c>
      <c r="R169" s="142">
        <f>Q169*H169</f>
        <v>0</v>
      </c>
      <c r="S169" s="142">
        <v>0</v>
      </c>
      <c r="T169" s="143">
        <f>S169*H169</f>
        <v>0</v>
      </c>
      <c r="AR169" s="144" t="s">
        <v>259</v>
      </c>
      <c r="AT169" s="144" t="s">
        <v>145</v>
      </c>
      <c r="AU169" s="144" t="s">
        <v>86</v>
      </c>
      <c r="AY169" s="18" t="s">
        <v>143</v>
      </c>
      <c r="BE169" s="145">
        <f>IF(N169="základní",J169,0)</f>
        <v>0</v>
      </c>
      <c r="BF169" s="145">
        <f>IF(N169="snížená",J169,0)</f>
        <v>0</v>
      </c>
      <c r="BG169" s="145">
        <f>IF(N169="zákl. přenesená",J169,0)</f>
        <v>0</v>
      </c>
      <c r="BH169" s="145">
        <f>IF(N169="sníž. přenesená",J169,0)</f>
        <v>0</v>
      </c>
      <c r="BI169" s="145">
        <f>IF(N169="nulová",J169,0)</f>
        <v>0</v>
      </c>
      <c r="BJ169" s="18" t="s">
        <v>86</v>
      </c>
      <c r="BK169" s="145">
        <f>ROUND(I169*H169,2)</f>
        <v>0</v>
      </c>
      <c r="BL169" s="18" t="s">
        <v>259</v>
      </c>
      <c r="BM169" s="144" t="s">
        <v>974</v>
      </c>
    </row>
    <row r="170" spans="2:65" s="1" customFormat="1" ht="11.25">
      <c r="B170" s="33"/>
      <c r="D170" s="146" t="s">
        <v>152</v>
      </c>
      <c r="F170" s="147" t="s">
        <v>973</v>
      </c>
      <c r="I170" s="148"/>
      <c r="L170" s="33"/>
      <c r="M170" s="149"/>
      <c r="T170" s="54"/>
      <c r="AT170" s="18" t="s">
        <v>152</v>
      </c>
      <c r="AU170" s="18" t="s">
        <v>86</v>
      </c>
    </row>
    <row r="171" spans="2:65" s="1" customFormat="1" ht="16.5" customHeight="1">
      <c r="B171" s="132"/>
      <c r="C171" s="176" t="s">
        <v>516</v>
      </c>
      <c r="D171" s="176" t="s">
        <v>331</v>
      </c>
      <c r="E171" s="177" t="s">
        <v>975</v>
      </c>
      <c r="F171" s="178" t="s">
        <v>976</v>
      </c>
      <c r="G171" s="179" t="s">
        <v>852</v>
      </c>
      <c r="H171" s="180">
        <v>15</v>
      </c>
      <c r="I171" s="181"/>
      <c r="J171" s="182">
        <f>ROUND(I171*H171,2)</f>
        <v>0</v>
      </c>
      <c r="K171" s="178" t="s">
        <v>3</v>
      </c>
      <c r="L171" s="183"/>
      <c r="M171" s="184" t="s">
        <v>3</v>
      </c>
      <c r="N171" s="185" t="s">
        <v>49</v>
      </c>
      <c r="P171" s="142">
        <f>O171*H171</f>
        <v>0</v>
      </c>
      <c r="Q171" s="142">
        <v>0</v>
      </c>
      <c r="R171" s="142">
        <f>Q171*H171</f>
        <v>0</v>
      </c>
      <c r="S171" s="142">
        <v>0</v>
      </c>
      <c r="T171" s="143">
        <f>S171*H171</f>
        <v>0</v>
      </c>
      <c r="AR171" s="144" t="s">
        <v>467</v>
      </c>
      <c r="AT171" s="144" t="s">
        <v>331</v>
      </c>
      <c r="AU171" s="144" t="s">
        <v>86</v>
      </c>
      <c r="AY171" s="18" t="s">
        <v>143</v>
      </c>
      <c r="BE171" s="145">
        <f>IF(N171="základní",J171,0)</f>
        <v>0</v>
      </c>
      <c r="BF171" s="145">
        <f>IF(N171="snížená",J171,0)</f>
        <v>0</v>
      </c>
      <c r="BG171" s="145">
        <f>IF(N171="zákl. přenesená",J171,0)</f>
        <v>0</v>
      </c>
      <c r="BH171" s="145">
        <f>IF(N171="sníž. přenesená",J171,0)</f>
        <v>0</v>
      </c>
      <c r="BI171" s="145">
        <f>IF(N171="nulová",J171,0)</f>
        <v>0</v>
      </c>
      <c r="BJ171" s="18" t="s">
        <v>86</v>
      </c>
      <c r="BK171" s="145">
        <f>ROUND(I171*H171,2)</f>
        <v>0</v>
      </c>
      <c r="BL171" s="18" t="s">
        <v>259</v>
      </c>
      <c r="BM171" s="144" t="s">
        <v>977</v>
      </c>
    </row>
    <row r="172" spans="2:65" s="1" customFormat="1" ht="11.25">
      <c r="B172" s="33"/>
      <c r="D172" s="146" t="s">
        <v>152</v>
      </c>
      <c r="F172" s="147" t="s">
        <v>976</v>
      </c>
      <c r="I172" s="148"/>
      <c r="L172" s="33"/>
      <c r="M172" s="149"/>
      <c r="T172" s="54"/>
      <c r="AT172" s="18" t="s">
        <v>152</v>
      </c>
      <c r="AU172" s="18" t="s">
        <v>86</v>
      </c>
    </row>
    <row r="173" spans="2:65" s="1" customFormat="1" ht="16.5" customHeight="1">
      <c r="B173" s="132"/>
      <c r="C173" s="133" t="s">
        <v>523</v>
      </c>
      <c r="D173" s="133" t="s">
        <v>145</v>
      </c>
      <c r="E173" s="134" t="s">
        <v>978</v>
      </c>
      <c r="F173" s="135" t="s">
        <v>979</v>
      </c>
      <c r="G173" s="136" t="s">
        <v>852</v>
      </c>
      <c r="H173" s="137">
        <v>6</v>
      </c>
      <c r="I173" s="138"/>
      <c r="J173" s="139">
        <f>ROUND(I173*H173,2)</f>
        <v>0</v>
      </c>
      <c r="K173" s="135" t="s">
        <v>3</v>
      </c>
      <c r="L173" s="33"/>
      <c r="M173" s="140" t="s">
        <v>3</v>
      </c>
      <c r="N173" s="141" t="s">
        <v>49</v>
      </c>
      <c r="P173" s="142">
        <f>O173*H173</f>
        <v>0</v>
      </c>
      <c r="Q173" s="142">
        <v>0</v>
      </c>
      <c r="R173" s="142">
        <f>Q173*H173</f>
        <v>0</v>
      </c>
      <c r="S173" s="142">
        <v>0</v>
      </c>
      <c r="T173" s="143">
        <f>S173*H173</f>
        <v>0</v>
      </c>
      <c r="AR173" s="144" t="s">
        <v>259</v>
      </c>
      <c r="AT173" s="144" t="s">
        <v>145</v>
      </c>
      <c r="AU173" s="144" t="s">
        <v>86</v>
      </c>
      <c r="AY173" s="18" t="s">
        <v>143</v>
      </c>
      <c r="BE173" s="145">
        <f>IF(N173="základní",J173,0)</f>
        <v>0</v>
      </c>
      <c r="BF173" s="145">
        <f>IF(N173="snížená",J173,0)</f>
        <v>0</v>
      </c>
      <c r="BG173" s="145">
        <f>IF(N173="zákl. přenesená",J173,0)</f>
        <v>0</v>
      </c>
      <c r="BH173" s="145">
        <f>IF(N173="sníž. přenesená",J173,0)</f>
        <v>0</v>
      </c>
      <c r="BI173" s="145">
        <f>IF(N173="nulová",J173,0)</f>
        <v>0</v>
      </c>
      <c r="BJ173" s="18" t="s">
        <v>86</v>
      </c>
      <c r="BK173" s="145">
        <f>ROUND(I173*H173,2)</f>
        <v>0</v>
      </c>
      <c r="BL173" s="18" t="s">
        <v>259</v>
      </c>
      <c r="BM173" s="144" t="s">
        <v>980</v>
      </c>
    </row>
    <row r="174" spans="2:65" s="1" customFormat="1" ht="11.25">
      <c r="B174" s="33"/>
      <c r="D174" s="146" t="s">
        <v>152</v>
      </c>
      <c r="F174" s="147" t="s">
        <v>979</v>
      </c>
      <c r="I174" s="148"/>
      <c r="L174" s="33"/>
      <c r="M174" s="149"/>
      <c r="T174" s="54"/>
      <c r="AT174" s="18" t="s">
        <v>152</v>
      </c>
      <c r="AU174" s="18" t="s">
        <v>86</v>
      </c>
    </row>
    <row r="175" spans="2:65" s="1" customFormat="1" ht="16.5" customHeight="1">
      <c r="B175" s="132"/>
      <c r="C175" s="176" t="s">
        <v>530</v>
      </c>
      <c r="D175" s="176" t="s">
        <v>331</v>
      </c>
      <c r="E175" s="177" t="s">
        <v>981</v>
      </c>
      <c r="F175" s="178" t="s">
        <v>982</v>
      </c>
      <c r="G175" s="179" t="s">
        <v>852</v>
      </c>
      <c r="H175" s="180">
        <v>6</v>
      </c>
      <c r="I175" s="181"/>
      <c r="J175" s="182">
        <f>ROUND(I175*H175,2)</f>
        <v>0</v>
      </c>
      <c r="K175" s="178" t="s">
        <v>3</v>
      </c>
      <c r="L175" s="183"/>
      <c r="M175" s="184" t="s">
        <v>3</v>
      </c>
      <c r="N175" s="185" t="s">
        <v>49</v>
      </c>
      <c r="P175" s="142">
        <f>O175*H175</f>
        <v>0</v>
      </c>
      <c r="Q175" s="142">
        <v>0</v>
      </c>
      <c r="R175" s="142">
        <f>Q175*H175</f>
        <v>0</v>
      </c>
      <c r="S175" s="142">
        <v>0</v>
      </c>
      <c r="T175" s="143">
        <f>S175*H175</f>
        <v>0</v>
      </c>
      <c r="AR175" s="144" t="s">
        <v>467</v>
      </c>
      <c r="AT175" s="144" t="s">
        <v>331</v>
      </c>
      <c r="AU175" s="144" t="s">
        <v>86</v>
      </c>
      <c r="AY175" s="18" t="s">
        <v>143</v>
      </c>
      <c r="BE175" s="145">
        <f>IF(N175="základní",J175,0)</f>
        <v>0</v>
      </c>
      <c r="BF175" s="145">
        <f>IF(N175="snížená",J175,0)</f>
        <v>0</v>
      </c>
      <c r="BG175" s="145">
        <f>IF(N175="zákl. přenesená",J175,0)</f>
        <v>0</v>
      </c>
      <c r="BH175" s="145">
        <f>IF(N175="sníž. přenesená",J175,0)</f>
        <v>0</v>
      </c>
      <c r="BI175" s="145">
        <f>IF(N175="nulová",J175,0)</f>
        <v>0</v>
      </c>
      <c r="BJ175" s="18" t="s">
        <v>86</v>
      </c>
      <c r="BK175" s="145">
        <f>ROUND(I175*H175,2)</f>
        <v>0</v>
      </c>
      <c r="BL175" s="18" t="s">
        <v>259</v>
      </c>
      <c r="BM175" s="144" t="s">
        <v>983</v>
      </c>
    </row>
    <row r="176" spans="2:65" s="1" customFormat="1" ht="11.25">
      <c r="B176" s="33"/>
      <c r="D176" s="146" t="s">
        <v>152</v>
      </c>
      <c r="F176" s="147" t="s">
        <v>982</v>
      </c>
      <c r="I176" s="148"/>
      <c r="L176" s="33"/>
      <c r="M176" s="149"/>
      <c r="T176" s="54"/>
      <c r="AT176" s="18" t="s">
        <v>152</v>
      </c>
      <c r="AU176" s="18" t="s">
        <v>86</v>
      </c>
    </row>
    <row r="177" spans="2:65" s="1" customFormat="1" ht="16.5" customHeight="1">
      <c r="B177" s="132"/>
      <c r="C177" s="133" t="s">
        <v>535</v>
      </c>
      <c r="D177" s="133" t="s">
        <v>145</v>
      </c>
      <c r="E177" s="134" t="s">
        <v>984</v>
      </c>
      <c r="F177" s="135" t="s">
        <v>985</v>
      </c>
      <c r="G177" s="136" t="s">
        <v>852</v>
      </c>
      <c r="H177" s="137">
        <v>6</v>
      </c>
      <c r="I177" s="138"/>
      <c r="J177" s="139">
        <f>ROUND(I177*H177,2)</f>
        <v>0</v>
      </c>
      <c r="K177" s="135" t="s">
        <v>3</v>
      </c>
      <c r="L177" s="33"/>
      <c r="M177" s="140" t="s">
        <v>3</v>
      </c>
      <c r="N177" s="141" t="s">
        <v>49</v>
      </c>
      <c r="P177" s="142">
        <f>O177*H177</f>
        <v>0</v>
      </c>
      <c r="Q177" s="142">
        <v>0</v>
      </c>
      <c r="R177" s="142">
        <f>Q177*H177</f>
        <v>0</v>
      </c>
      <c r="S177" s="142">
        <v>0</v>
      </c>
      <c r="T177" s="143">
        <f>S177*H177</f>
        <v>0</v>
      </c>
      <c r="AR177" s="144" t="s">
        <v>259</v>
      </c>
      <c r="AT177" s="144" t="s">
        <v>145</v>
      </c>
      <c r="AU177" s="144" t="s">
        <v>86</v>
      </c>
      <c r="AY177" s="18" t="s">
        <v>143</v>
      </c>
      <c r="BE177" s="145">
        <f>IF(N177="základní",J177,0)</f>
        <v>0</v>
      </c>
      <c r="BF177" s="145">
        <f>IF(N177="snížená",J177,0)</f>
        <v>0</v>
      </c>
      <c r="BG177" s="145">
        <f>IF(N177="zákl. přenesená",J177,0)</f>
        <v>0</v>
      </c>
      <c r="BH177" s="145">
        <f>IF(N177="sníž. přenesená",J177,0)</f>
        <v>0</v>
      </c>
      <c r="BI177" s="145">
        <f>IF(N177="nulová",J177,0)</f>
        <v>0</v>
      </c>
      <c r="BJ177" s="18" t="s">
        <v>86</v>
      </c>
      <c r="BK177" s="145">
        <f>ROUND(I177*H177,2)</f>
        <v>0</v>
      </c>
      <c r="BL177" s="18" t="s">
        <v>259</v>
      </c>
      <c r="BM177" s="144" t="s">
        <v>986</v>
      </c>
    </row>
    <row r="178" spans="2:65" s="1" customFormat="1" ht="11.25">
      <c r="B178" s="33"/>
      <c r="D178" s="146" t="s">
        <v>152</v>
      </c>
      <c r="F178" s="147" t="s">
        <v>985</v>
      </c>
      <c r="I178" s="148"/>
      <c r="L178" s="33"/>
      <c r="M178" s="149"/>
      <c r="T178" s="54"/>
      <c r="AT178" s="18" t="s">
        <v>152</v>
      </c>
      <c r="AU178" s="18" t="s">
        <v>86</v>
      </c>
    </row>
    <row r="179" spans="2:65" s="1" customFormat="1" ht="16.5" customHeight="1">
      <c r="B179" s="132"/>
      <c r="C179" s="176" t="s">
        <v>541</v>
      </c>
      <c r="D179" s="176" t="s">
        <v>331</v>
      </c>
      <c r="E179" s="177" t="s">
        <v>987</v>
      </c>
      <c r="F179" s="178" t="s">
        <v>988</v>
      </c>
      <c r="G179" s="179" t="s">
        <v>852</v>
      </c>
      <c r="H179" s="180">
        <v>6</v>
      </c>
      <c r="I179" s="181"/>
      <c r="J179" s="182">
        <f>ROUND(I179*H179,2)</f>
        <v>0</v>
      </c>
      <c r="K179" s="178" t="s">
        <v>3</v>
      </c>
      <c r="L179" s="183"/>
      <c r="M179" s="184" t="s">
        <v>3</v>
      </c>
      <c r="N179" s="185" t="s">
        <v>49</v>
      </c>
      <c r="P179" s="142">
        <f>O179*H179</f>
        <v>0</v>
      </c>
      <c r="Q179" s="142">
        <v>0</v>
      </c>
      <c r="R179" s="142">
        <f>Q179*H179</f>
        <v>0</v>
      </c>
      <c r="S179" s="142">
        <v>0</v>
      </c>
      <c r="T179" s="143">
        <f>S179*H179</f>
        <v>0</v>
      </c>
      <c r="AR179" s="144" t="s">
        <v>467</v>
      </c>
      <c r="AT179" s="144" t="s">
        <v>331</v>
      </c>
      <c r="AU179" s="144" t="s">
        <v>86</v>
      </c>
      <c r="AY179" s="18" t="s">
        <v>143</v>
      </c>
      <c r="BE179" s="145">
        <f>IF(N179="základní",J179,0)</f>
        <v>0</v>
      </c>
      <c r="BF179" s="145">
        <f>IF(N179="snížená",J179,0)</f>
        <v>0</v>
      </c>
      <c r="BG179" s="145">
        <f>IF(N179="zákl. přenesená",J179,0)</f>
        <v>0</v>
      </c>
      <c r="BH179" s="145">
        <f>IF(N179="sníž. přenesená",J179,0)</f>
        <v>0</v>
      </c>
      <c r="BI179" s="145">
        <f>IF(N179="nulová",J179,0)</f>
        <v>0</v>
      </c>
      <c r="BJ179" s="18" t="s">
        <v>86</v>
      </c>
      <c r="BK179" s="145">
        <f>ROUND(I179*H179,2)</f>
        <v>0</v>
      </c>
      <c r="BL179" s="18" t="s">
        <v>259</v>
      </c>
      <c r="BM179" s="144" t="s">
        <v>989</v>
      </c>
    </row>
    <row r="180" spans="2:65" s="1" customFormat="1" ht="11.25">
      <c r="B180" s="33"/>
      <c r="D180" s="146" t="s">
        <v>152</v>
      </c>
      <c r="F180" s="147" t="s">
        <v>988</v>
      </c>
      <c r="I180" s="148"/>
      <c r="L180" s="33"/>
      <c r="M180" s="149"/>
      <c r="T180" s="54"/>
      <c r="AT180" s="18" t="s">
        <v>152</v>
      </c>
      <c r="AU180" s="18" t="s">
        <v>86</v>
      </c>
    </row>
    <row r="181" spans="2:65" s="1" customFormat="1" ht="16.5" customHeight="1">
      <c r="B181" s="132"/>
      <c r="C181" s="133" t="s">
        <v>548</v>
      </c>
      <c r="D181" s="133" t="s">
        <v>145</v>
      </c>
      <c r="E181" s="134" t="s">
        <v>990</v>
      </c>
      <c r="F181" s="135" t="s">
        <v>991</v>
      </c>
      <c r="G181" s="136" t="s">
        <v>852</v>
      </c>
      <c r="H181" s="137">
        <v>5</v>
      </c>
      <c r="I181" s="138"/>
      <c r="J181" s="139">
        <f>ROUND(I181*H181,2)</f>
        <v>0</v>
      </c>
      <c r="K181" s="135" t="s">
        <v>3</v>
      </c>
      <c r="L181" s="33"/>
      <c r="M181" s="140" t="s">
        <v>3</v>
      </c>
      <c r="N181" s="141" t="s">
        <v>49</v>
      </c>
      <c r="P181" s="142">
        <f>O181*H181</f>
        <v>0</v>
      </c>
      <c r="Q181" s="142">
        <v>0</v>
      </c>
      <c r="R181" s="142">
        <f>Q181*H181</f>
        <v>0</v>
      </c>
      <c r="S181" s="142">
        <v>0</v>
      </c>
      <c r="T181" s="143">
        <f>S181*H181</f>
        <v>0</v>
      </c>
      <c r="AR181" s="144" t="s">
        <v>259</v>
      </c>
      <c r="AT181" s="144" t="s">
        <v>145</v>
      </c>
      <c r="AU181" s="144" t="s">
        <v>86</v>
      </c>
      <c r="AY181" s="18" t="s">
        <v>143</v>
      </c>
      <c r="BE181" s="145">
        <f>IF(N181="základní",J181,0)</f>
        <v>0</v>
      </c>
      <c r="BF181" s="145">
        <f>IF(N181="snížená",J181,0)</f>
        <v>0</v>
      </c>
      <c r="BG181" s="145">
        <f>IF(N181="zákl. přenesená",J181,0)</f>
        <v>0</v>
      </c>
      <c r="BH181" s="145">
        <f>IF(N181="sníž. přenesená",J181,0)</f>
        <v>0</v>
      </c>
      <c r="BI181" s="145">
        <f>IF(N181="nulová",J181,0)</f>
        <v>0</v>
      </c>
      <c r="BJ181" s="18" t="s">
        <v>86</v>
      </c>
      <c r="BK181" s="145">
        <f>ROUND(I181*H181,2)</f>
        <v>0</v>
      </c>
      <c r="BL181" s="18" t="s">
        <v>259</v>
      </c>
      <c r="BM181" s="144" t="s">
        <v>992</v>
      </c>
    </row>
    <row r="182" spans="2:65" s="1" customFormat="1" ht="11.25">
      <c r="B182" s="33"/>
      <c r="D182" s="146" t="s">
        <v>152</v>
      </c>
      <c r="F182" s="147" t="s">
        <v>991</v>
      </c>
      <c r="I182" s="148"/>
      <c r="L182" s="33"/>
      <c r="M182" s="149"/>
      <c r="T182" s="54"/>
      <c r="AT182" s="18" t="s">
        <v>152</v>
      </c>
      <c r="AU182" s="18" t="s">
        <v>86</v>
      </c>
    </row>
    <row r="183" spans="2:65" s="1" customFormat="1" ht="16.5" customHeight="1">
      <c r="B183" s="132"/>
      <c r="C183" s="176" t="s">
        <v>554</v>
      </c>
      <c r="D183" s="176" t="s">
        <v>331</v>
      </c>
      <c r="E183" s="177" t="s">
        <v>993</v>
      </c>
      <c r="F183" s="178" t="s">
        <v>994</v>
      </c>
      <c r="G183" s="179" t="s">
        <v>852</v>
      </c>
      <c r="H183" s="180">
        <v>5</v>
      </c>
      <c r="I183" s="181"/>
      <c r="J183" s="182">
        <f>ROUND(I183*H183,2)</f>
        <v>0</v>
      </c>
      <c r="K183" s="178" t="s">
        <v>3</v>
      </c>
      <c r="L183" s="183"/>
      <c r="M183" s="184" t="s">
        <v>3</v>
      </c>
      <c r="N183" s="185" t="s">
        <v>49</v>
      </c>
      <c r="P183" s="142">
        <f>O183*H183</f>
        <v>0</v>
      </c>
      <c r="Q183" s="142">
        <v>0</v>
      </c>
      <c r="R183" s="142">
        <f>Q183*H183</f>
        <v>0</v>
      </c>
      <c r="S183" s="142">
        <v>0</v>
      </c>
      <c r="T183" s="143">
        <f>S183*H183</f>
        <v>0</v>
      </c>
      <c r="AR183" s="144" t="s">
        <v>467</v>
      </c>
      <c r="AT183" s="144" t="s">
        <v>331</v>
      </c>
      <c r="AU183" s="144" t="s">
        <v>86</v>
      </c>
      <c r="AY183" s="18" t="s">
        <v>143</v>
      </c>
      <c r="BE183" s="145">
        <f>IF(N183="základní",J183,0)</f>
        <v>0</v>
      </c>
      <c r="BF183" s="145">
        <f>IF(N183="snížená",J183,0)</f>
        <v>0</v>
      </c>
      <c r="BG183" s="145">
        <f>IF(N183="zákl. přenesená",J183,0)</f>
        <v>0</v>
      </c>
      <c r="BH183" s="145">
        <f>IF(N183="sníž. přenesená",J183,0)</f>
        <v>0</v>
      </c>
      <c r="BI183" s="145">
        <f>IF(N183="nulová",J183,0)</f>
        <v>0</v>
      </c>
      <c r="BJ183" s="18" t="s">
        <v>86</v>
      </c>
      <c r="BK183" s="145">
        <f>ROUND(I183*H183,2)</f>
        <v>0</v>
      </c>
      <c r="BL183" s="18" t="s">
        <v>259</v>
      </c>
      <c r="BM183" s="144" t="s">
        <v>995</v>
      </c>
    </row>
    <row r="184" spans="2:65" s="1" customFormat="1" ht="11.25">
      <c r="B184" s="33"/>
      <c r="D184" s="146" t="s">
        <v>152</v>
      </c>
      <c r="F184" s="147" t="s">
        <v>994</v>
      </c>
      <c r="I184" s="148"/>
      <c r="L184" s="33"/>
      <c r="M184" s="149"/>
      <c r="T184" s="54"/>
      <c r="AT184" s="18" t="s">
        <v>152</v>
      </c>
      <c r="AU184" s="18" t="s">
        <v>86</v>
      </c>
    </row>
    <row r="185" spans="2:65" s="1" customFormat="1" ht="16.5" customHeight="1">
      <c r="B185" s="132"/>
      <c r="C185" s="133" t="s">
        <v>560</v>
      </c>
      <c r="D185" s="133" t="s">
        <v>145</v>
      </c>
      <c r="E185" s="134" t="s">
        <v>996</v>
      </c>
      <c r="F185" s="135" t="s">
        <v>997</v>
      </c>
      <c r="G185" s="136" t="s">
        <v>852</v>
      </c>
      <c r="H185" s="137">
        <v>2</v>
      </c>
      <c r="I185" s="138"/>
      <c r="J185" s="139">
        <f>ROUND(I185*H185,2)</f>
        <v>0</v>
      </c>
      <c r="K185" s="135" t="s">
        <v>3</v>
      </c>
      <c r="L185" s="33"/>
      <c r="M185" s="140" t="s">
        <v>3</v>
      </c>
      <c r="N185" s="141" t="s">
        <v>49</v>
      </c>
      <c r="P185" s="142">
        <f>O185*H185</f>
        <v>0</v>
      </c>
      <c r="Q185" s="142">
        <v>0</v>
      </c>
      <c r="R185" s="142">
        <f>Q185*H185</f>
        <v>0</v>
      </c>
      <c r="S185" s="142">
        <v>0</v>
      </c>
      <c r="T185" s="143">
        <f>S185*H185</f>
        <v>0</v>
      </c>
      <c r="AR185" s="144" t="s">
        <v>259</v>
      </c>
      <c r="AT185" s="144" t="s">
        <v>145</v>
      </c>
      <c r="AU185" s="144" t="s">
        <v>86</v>
      </c>
      <c r="AY185" s="18" t="s">
        <v>143</v>
      </c>
      <c r="BE185" s="145">
        <f>IF(N185="základní",J185,0)</f>
        <v>0</v>
      </c>
      <c r="BF185" s="145">
        <f>IF(N185="snížená",J185,0)</f>
        <v>0</v>
      </c>
      <c r="BG185" s="145">
        <f>IF(N185="zákl. přenesená",J185,0)</f>
        <v>0</v>
      </c>
      <c r="BH185" s="145">
        <f>IF(N185="sníž. přenesená",J185,0)</f>
        <v>0</v>
      </c>
      <c r="BI185" s="145">
        <f>IF(N185="nulová",J185,0)</f>
        <v>0</v>
      </c>
      <c r="BJ185" s="18" t="s">
        <v>86</v>
      </c>
      <c r="BK185" s="145">
        <f>ROUND(I185*H185,2)</f>
        <v>0</v>
      </c>
      <c r="BL185" s="18" t="s">
        <v>259</v>
      </c>
      <c r="BM185" s="144" t="s">
        <v>998</v>
      </c>
    </row>
    <row r="186" spans="2:65" s="1" customFormat="1" ht="11.25">
      <c r="B186" s="33"/>
      <c r="D186" s="146" t="s">
        <v>152</v>
      </c>
      <c r="F186" s="147" t="s">
        <v>997</v>
      </c>
      <c r="I186" s="148"/>
      <c r="L186" s="33"/>
      <c r="M186" s="149"/>
      <c r="T186" s="54"/>
      <c r="AT186" s="18" t="s">
        <v>152</v>
      </c>
      <c r="AU186" s="18" t="s">
        <v>86</v>
      </c>
    </row>
    <row r="187" spans="2:65" s="1" customFormat="1" ht="16.5" customHeight="1">
      <c r="B187" s="132"/>
      <c r="C187" s="176" t="s">
        <v>566</v>
      </c>
      <c r="D187" s="176" t="s">
        <v>331</v>
      </c>
      <c r="E187" s="177" t="s">
        <v>999</v>
      </c>
      <c r="F187" s="178" t="s">
        <v>1000</v>
      </c>
      <c r="G187" s="179" t="s">
        <v>852</v>
      </c>
      <c r="H187" s="180">
        <v>2</v>
      </c>
      <c r="I187" s="181"/>
      <c r="J187" s="182">
        <f>ROUND(I187*H187,2)</f>
        <v>0</v>
      </c>
      <c r="K187" s="178" t="s">
        <v>3</v>
      </c>
      <c r="L187" s="183"/>
      <c r="M187" s="184" t="s">
        <v>3</v>
      </c>
      <c r="N187" s="185" t="s">
        <v>49</v>
      </c>
      <c r="P187" s="142">
        <f>O187*H187</f>
        <v>0</v>
      </c>
      <c r="Q187" s="142">
        <v>0</v>
      </c>
      <c r="R187" s="142">
        <f>Q187*H187</f>
        <v>0</v>
      </c>
      <c r="S187" s="142">
        <v>0</v>
      </c>
      <c r="T187" s="143">
        <f>S187*H187</f>
        <v>0</v>
      </c>
      <c r="AR187" s="144" t="s">
        <v>467</v>
      </c>
      <c r="AT187" s="144" t="s">
        <v>331</v>
      </c>
      <c r="AU187" s="144" t="s">
        <v>86</v>
      </c>
      <c r="AY187" s="18" t="s">
        <v>143</v>
      </c>
      <c r="BE187" s="145">
        <f>IF(N187="základní",J187,0)</f>
        <v>0</v>
      </c>
      <c r="BF187" s="145">
        <f>IF(N187="snížená",J187,0)</f>
        <v>0</v>
      </c>
      <c r="BG187" s="145">
        <f>IF(N187="zákl. přenesená",J187,0)</f>
        <v>0</v>
      </c>
      <c r="BH187" s="145">
        <f>IF(N187="sníž. přenesená",J187,0)</f>
        <v>0</v>
      </c>
      <c r="BI187" s="145">
        <f>IF(N187="nulová",J187,0)</f>
        <v>0</v>
      </c>
      <c r="BJ187" s="18" t="s">
        <v>86</v>
      </c>
      <c r="BK187" s="145">
        <f>ROUND(I187*H187,2)</f>
        <v>0</v>
      </c>
      <c r="BL187" s="18" t="s">
        <v>259</v>
      </c>
      <c r="BM187" s="144" t="s">
        <v>1001</v>
      </c>
    </row>
    <row r="188" spans="2:65" s="1" customFormat="1" ht="11.25">
      <c r="B188" s="33"/>
      <c r="D188" s="146" t="s">
        <v>152</v>
      </c>
      <c r="F188" s="147" t="s">
        <v>1000</v>
      </c>
      <c r="I188" s="148"/>
      <c r="L188" s="33"/>
      <c r="M188" s="149"/>
      <c r="T188" s="54"/>
      <c r="AT188" s="18" t="s">
        <v>152</v>
      </c>
      <c r="AU188" s="18" t="s">
        <v>86</v>
      </c>
    </row>
    <row r="189" spans="2:65" s="1" customFormat="1" ht="16.5" customHeight="1">
      <c r="B189" s="132"/>
      <c r="C189" s="133" t="s">
        <v>572</v>
      </c>
      <c r="D189" s="133" t="s">
        <v>145</v>
      </c>
      <c r="E189" s="134" t="s">
        <v>1002</v>
      </c>
      <c r="F189" s="135" t="s">
        <v>1003</v>
      </c>
      <c r="G189" s="136" t="s">
        <v>852</v>
      </c>
      <c r="H189" s="137">
        <v>10</v>
      </c>
      <c r="I189" s="138"/>
      <c r="J189" s="139">
        <f>ROUND(I189*H189,2)</f>
        <v>0</v>
      </c>
      <c r="K189" s="135" t="s">
        <v>3</v>
      </c>
      <c r="L189" s="33"/>
      <c r="M189" s="140" t="s">
        <v>3</v>
      </c>
      <c r="N189" s="141" t="s">
        <v>49</v>
      </c>
      <c r="P189" s="142">
        <f>O189*H189</f>
        <v>0</v>
      </c>
      <c r="Q189" s="142">
        <v>0</v>
      </c>
      <c r="R189" s="142">
        <f>Q189*H189</f>
        <v>0</v>
      </c>
      <c r="S189" s="142">
        <v>0</v>
      </c>
      <c r="T189" s="143">
        <f>S189*H189</f>
        <v>0</v>
      </c>
      <c r="AR189" s="144" t="s">
        <v>259</v>
      </c>
      <c r="AT189" s="144" t="s">
        <v>145</v>
      </c>
      <c r="AU189" s="144" t="s">
        <v>86</v>
      </c>
      <c r="AY189" s="18" t="s">
        <v>143</v>
      </c>
      <c r="BE189" s="145">
        <f>IF(N189="základní",J189,0)</f>
        <v>0</v>
      </c>
      <c r="BF189" s="145">
        <f>IF(N189="snížená",J189,0)</f>
        <v>0</v>
      </c>
      <c r="BG189" s="145">
        <f>IF(N189="zákl. přenesená",J189,0)</f>
        <v>0</v>
      </c>
      <c r="BH189" s="145">
        <f>IF(N189="sníž. přenesená",J189,0)</f>
        <v>0</v>
      </c>
      <c r="BI189" s="145">
        <f>IF(N189="nulová",J189,0)</f>
        <v>0</v>
      </c>
      <c r="BJ189" s="18" t="s">
        <v>86</v>
      </c>
      <c r="BK189" s="145">
        <f>ROUND(I189*H189,2)</f>
        <v>0</v>
      </c>
      <c r="BL189" s="18" t="s">
        <v>259</v>
      </c>
      <c r="BM189" s="144" t="s">
        <v>1004</v>
      </c>
    </row>
    <row r="190" spans="2:65" s="1" customFormat="1" ht="11.25">
      <c r="B190" s="33"/>
      <c r="D190" s="146" t="s">
        <v>152</v>
      </c>
      <c r="F190" s="147" t="s">
        <v>1003</v>
      </c>
      <c r="I190" s="148"/>
      <c r="L190" s="33"/>
      <c r="M190" s="149"/>
      <c r="T190" s="54"/>
      <c r="AT190" s="18" t="s">
        <v>152</v>
      </c>
      <c r="AU190" s="18" t="s">
        <v>86</v>
      </c>
    </row>
    <row r="191" spans="2:65" s="1" customFormat="1" ht="16.5" customHeight="1">
      <c r="B191" s="132"/>
      <c r="C191" s="176" t="s">
        <v>577</v>
      </c>
      <c r="D191" s="176" t="s">
        <v>331</v>
      </c>
      <c r="E191" s="177" t="s">
        <v>1005</v>
      </c>
      <c r="F191" s="178" t="s">
        <v>1006</v>
      </c>
      <c r="G191" s="179" t="s">
        <v>852</v>
      </c>
      <c r="H191" s="180">
        <v>10</v>
      </c>
      <c r="I191" s="181"/>
      <c r="J191" s="182">
        <f>ROUND(I191*H191,2)</f>
        <v>0</v>
      </c>
      <c r="K191" s="178" t="s">
        <v>3</v>
      </c>
      <c r="L191" s="183"/>
      <c r="M191" s="184" t="s">
        <v>3</v>
      </c>
      <c r="N191" s="185" t="s">
        <v>49</v>
      </c>
      <c r="P191" s="142">
        <f>O191*H191</f>
        <v>0</v>
      </c>
      <c r="Q191" s="142">
        <v>0</v>
      </c>
      <c r="R191" s="142">
        <f>Q191*H191</f>
        <v>0</v>
      </c>
      <c r="S191" s="142">
        <v>0</v>
      </c>
      <c r="T191" s="143">
        <f>S191*H191</f>
        <v>0</v>
      </c>
      <c r="AR191" s="144" t="s">
        <v>467</v>
      </c>
      <c r="AT191" s="144" t="s">
        <v>331</v>
      </c>
      <c r="AU191" s="144" t="s">
        <v>86</v>
      </c>
      <c r="AY191" s="18" t="s">
        <v>143</v>
      </c>
      <c r="BE191" s="145">
        <f>IF(N191="základní",J191,0)</f>
        <v>0</v>
      </c>
      <c r="BF191" s="145">
        <f>IF(N191="snížená",J191,0)</f>
        <v>0</v>
      </c>
      <c r="BG191" s="145">
        <f>IF(N191="zákl. přenesená",J191,0)</f>
        <v>0</v>
      </c>
      <c r="BH191" s="145">
        <f>IF(N191="sníž. přenesená",J191,0)</f>
        <v>0</v>
      </c>
      <c r="BI191" s="145">
        <f>IF(N191="nulová",J191,0)</f>
        <v>0</v>
      </c>
      <c r="BJ191" s="18" t="s">
        <v>86</v>
      </c>
      <c r="BK191" s="145">
        <f>ROUND(I191*H191,2)</f>
        <v>0</v>
      </c>
      <c r="BL191" s="18" t="s">
        <v>259</v>
      </c>
      <c r="BM191" s="144" t="s">
        <v>1007</v>
      </c>
    </row>
    <row r="192" spans="2:65" s="1" customFormat="1" ht="11.25">
      <c r="B192" s="33"/>
      <c r="D192" s="146" t="s">
        <v>152</v>
      </c>
      <c r="F192" s="147" t="s">
        <v>1006</v>
      </c>
      <c r="I192" s="148"/>
      <c r="L192" s="33"/>
      <c r="M192" s="149"/>
      <c r="T192" s="54"/>
      <c r="AT192" s="18" t="s">
        <v>152</v>
      </c>
      <c r="AU192" s="18" t="s">
        <v>86</v>
      </c>
    </row>
    <row r="193" spans="2:65" s="1" customFormat="1" ht="16.5" customHeight="1">
      <c r="B193" s="132"/>
      <c r="C193" s="133" t="s">
        <v>584</v>
      </c>
      <c r="D193" s="133" t="s">
        <v>145</v>
      </c>
      <c r="E193" s="134" t="s">
        <v>1008</v>
      </c>
      <c r="F193" s="135" t="s">
        <v>1009</v>
      </c>
      <c r="G193" s="136" t="s">
        <v>180</v>
      </c>
      <c r="H193" s="137">
        <v>140</v>
      </c>
      <c r="I193" s="138"/>
      <c r="J193" s="139">
        <f>ROUND(I193*H193,2)</f>
        <v>0</v>
      </c>
      <c r="K193" s="135" t="s">
        <v>3</v>
      </c>
      <c r="L193" s="33"/>
      <c r="M193" s="140" t="s">
        <v>3</v>
      </c>
      <c r="N193" s="141" t="s">
        <v>49</v>
      </c>
      <c r="P193" s="142">
        <f>O193*H193</f>
        <v>0</v>
      </c>
      <c r="Q193" s="142">
        <v>0</v>
      </c>
      <c r="R193" s="142">
        <f>Q193*H193</f>
        <v>0</v>
      </c>
      <c r="S193" s="142">
        <v>0</v>
      </c>
      <c r="T193" s="143">
        <f>S193*H193</f>
        <v>0</v>
      </c>
      <c r="AR193" s="144" t="s">
        <v>259</v>
      </c>
      <c r="AT193" s="144" t="s">
        <v>145</v>
      </c>
      <c r="AU193" s="144" t="s">
        <v>86</v>
      </c>
      <c r="AY193" s="18" t="s">
        <v>143</v>
      </c>
      <c r="BE193" s="145">
        <f>IF(N193="základní",J193,0)</f>
        <v>0</v>
      </c>
      <c r="BF193" s="145">
        <f>IF(N193="snížená",J193,0)</f>
        <v>0</v>
      </c>
      <c r="BG193" s="145">
        <f>IF(N193="zákl. přenesená",J193,0)</f>
        <v>0</v>
      </c>
      <c r="BH193" s="145">
        <f>IF(N193="sníž. přenesená",J193,0)</f>
        <v>0</v>
      </c>
      <c r="BI193" s="145">
        <f>IF(N193="nulová",J193,0)</f>
        <v>0</v>
      </c>
      <c r="BJ193" s="18" t="s">
        <v>86</v>
      </c>
      <c r="BK193" s="145">
        <f>ROUND(I193*H193,2)</f>
        <v>0</v>
      </c>
      <c r="BL193" s="18" t="s">
        <v>259</v>
      </c>
      <c r="BM193" s="144" t="s">
        <v>1010</v>
      </c>
    </row>
    <row r="194" spans="2:65" s="1" customFormat="1" ht="11.25">
      <c r="B194" s="33"/>
      <c r="D194" s="146" t="s">
        <v>152</v>
      </c>
      <c r="F194" s="147" t="s">
        <v>1009</v>
      </c>
      <c r="I194" s="148"/>
      <c r="L194" s="33"/>
      <c r="M194" s="149"/>
      <c r="T194" s="54"/>
      <c r="AT194" s="18" t="s">
        <v>152</v>
      </c>
      <c r="AU194" s="18" t="s">
        <v>86</v>
      </c>
    </row>
    <row r="195" spans="2:65" s="1" customFormat="1" ht="16.5" customHeight="1">
      <c r="B195" s="132"/>
      <c r="C195" s="176" t="s">
        <v>590</v>
      </c>
      <c r="D195" s="176" t="s">
        <v>331</v>
      </c>
      <c r="E195" s="177" t="s">
        <v>1011</v>
      </c>
      <c r="F195" s="178" t="s">
        <v>1012</v>
      </c>
      <c r="G195" s="179" t="s">
        <v>180</v>
      </c>
      <c r="H195" s="180">
        <v>140</v>
      </c>
      <c r="I195" s="181"/>
      <c r="J195" s="182">
        <f>ROUND(I195*H195,2)</f>
        <v>0</v>
      </c>
      <c r="K195" s="178" t="s">
        <v>3</v>
      </c>
      <c r="L195" s="183"/>
      <c r="M195" s="184" t="s">
        <v>3</v>
      </c>
      <c r="N195" s="185" t="s">
        <v>49</v>
      </c>
      <c r="P195" s="142">
        <f>O195*H195</f>
        <v>0</v>
      </c>
      <c r="Q195" s="142">
        <v>0</v>
      </c>
      <c r="R195" s="142">
        <f>Q195*H195</f>
        <v>0</v>
      </c>
      <c r="S195" s="142">
        <v>0</v>
      </c>
      <c r="T195" s="143">
        <f>S195*H195</f>
        <v>0</v>
      </c>
      <c r="AR195" s="144" t="s">
        <v>467</v>
      </c>
      <c r="AT195" s="144" t="s">
        <v>331</v>
      </c>
      <c r="AU195" s="144" t="s">
        <v>86</v>
      </c>
      <c r="AY195" s="18" t="s">
        <v>143</v>
      </c>
      <c r="BE195" s="145">
        <f>IF(N195="základní",J195,0)</f>
        <v>0</v>
      </c>
      <c r="BF195" s="145">
        <f>IF(N195="snížená",J195,0)</f>
        <v>0</v>
      </c>
      <c r="BG195" s="145">
        <f>IF(N195="zákl. přenesená",J195,0)</f>
        <v>0</v>
      </c>
      <c r="BH195" s="145">
        <f>IF(N195="sníž. přenesená",J195,0)</f>
        <v>0</v>
      </c>
      <c r="BI195" s="145">
        <f>IF(N195="nulová",J195,0)</f>
        <v>0</v>
      </c>
      <c r="BJ195" s="18" t="s">
        <v>86</v>
      </c>
      <c r="BK195" s="145">
        <f>ROUND(I195*H195,2)</f>
        <v>0</v>
      </c>
      <c r="BL195" s="18" t="s">
        <v>259</v>
      </c>
      <c r="BM195" s="144" t="s">
        <v>1013</v>
      </c>
    </row>
    <row r="196" spans="2:65" s="1" customFormat="1" ht="11.25">
      <c r="B196" s="33"/>
      <c r="D196" s="146" t="s">
        <v>152</v>
      </c>
      <c r="F196" s="147" t="s">
        <v>1012</v>
      </c>
      <c r="I196" s="148"/>
      <c r="L196" s="33"/>
      <c r="M196" s="149"/>
      <c r="T196" s="54"/>
      <c r="AT196" s="18" t="s">
        <v>152</v>
      </c>
      <c r="AU196" s="18" t="s">
        <v>86</v>
      </c>
    </row>
    <row r="197" spans="2:65" s="1" customFormat="1" ht="16.5" customHeight="1">
      <c r="B197" s="132"/>
      <c r="C197" s="133" t="s">
        <v>598</v>
      </c>
      <c r="D197" s="133" t="s">
        <v>145</v>
      </c>
      <c r="E197" s="134" t="s">
        <v>1014</v>
      </c>
      <c r="F197" s="135" t="s">
        <v>1015</v>
      </c>
      <c r="G197" s="136" t="s">
        <v>180</v>
      </c>
      <c r="H197" s="137">
        <v>12</v>
      </c>
      <c r="I197" s="138"/>
      <c r="J197" s="139">
        <f>ROUND(I197*H197,2)</f>
        <v>0</v>
      </c>
      <c r="K197" s="135" t="s">
        <v>3</v>
      </c>
      <c r="L197" s="33"/>
      <c r="M197" s="140" t="s">
        <v>3</v>
      </c>
      <c r="N197" s="141" t="s">
        <v>49</v>
      </c>
      <c r="P197" s="142">
        <f>O197*H197</f>
        <v>0</v>
      </c>
      <c r="Q197" s="142">
        <v>0</v>
      </c>
      <c r="R197" s="142">
        <f>Q197*H197</f>
        <v>0</v>
      </c>
      <c r="S197" s="142">
        <v>0</v>
      </c>
      <c r="T197" s="143">
        <f>S197*H197</f>
        <v>0</v>
      </c>
      <c r="AR197" s="144" t="s">
        <v>259</v>
      </c>
      <c r="AT197" s="144" t="s">
        <v>145</v>
      </c>
      <c r="AU197" s="144" t="s">
        <v>86</v>
      </c>
      <c r="AY197" s="18" t="s">
        <v>143</v>
      </c>
      <c r="BE197" s="145">
        <f>IF(N197="základní",J197,0)</f>
        <v>0</v>
      </c>
      <c r="BF197" s="145">
        <f>IF(N197="snížená",J197,0)</f>
        <v>0</v>
      </c>
      <c r="BG197" s="145">
        <f>IF(N197="zákl. přenesená",J197,0)</f>
        <v>0</v>
      </c>
      <c r="BH197" s="145">
        <f>IF(N197="sníž. přenesená",J197,0)</f>
        <v>0</v>
      </c>
      <c r="BI197" s="145">
        <f>IF(N197="nulová",J197,0)</f>
        <v>0</v>
      </c>
      <c r="BJ197" s="18" t="s">
        <v>86</v>
      </c>
      <c r="BK197" s="145">
        <f>ROUND(I197*H197,2)</f>
        <v>0</v>
      </c>
      <c r="BL197" s="18" t="s">
        <v>259</v>
      </c>
      <c r="BM197" s="144" t="s">
        <v>1016</v>
      </c>
    </row>
    <row r="198" spans="2:65" s="1" customFormat="1" ht="11.25">
      <c r="B198" s="33"/>
      <c r="D198" s="146" t="s">
        <v>152</v>
      </c>
      <c r="F198" s="147" t="s">
        <v>1015</v>
      </c>
      <c r="I198" s="148"/>
      <c r="L198" s="33"/>
      <c r="M198" s="149"/>
      <c r="T198" s="54"/>
      <c r="AT198" s="18" t="s">
        <v>152</v>
      </c>
      <c r="AU198" s="18" t="s">
        <v>86</v>
      </c>
    </row>
    <row r="199" spans="2:65" s="1" customFormat="1" ht="16.5" customHeight="1">
      <c r="B199" s="132"/>
      <c r="C199" s="176" t="s">
        <v>605</v>
      </c>
      <c r="D199" s="176" t="s">
        <v>331</v>
      </c>
      <c r="E199" s="177" t="s">
        <v>1017</v>
      </c>
      <c r="F199" s="178" t="s">
        <v>1018</v>
      </c>
      <c r="G199" s="179" t="s">
        <v>180</v>
      </c>
      <c r="H199" s="180">
        <v>12</v>
      </c>
      <c r="I199" s="181"/>
      <c r="J199" s="182">
        <f>ROUND(I199*H199,2)</f>
        <v>0</v>
      </c>
      <c r="K199" s="178" t="s">
        <v>3</v>
      </c>
      <c r="L199" s="183"/>
      <c r="M199" s="184" t="s">
        <v>3</v>
      </c>
      <c r="N199" s="185" t="s">
        <v>49</v>
      </c>
      <c r="P199" s="142">
        <f>O199*H199</f>
        <v>0</v>
      </c>
      <c r="Q199" s="142">
        <v>0</v>
      </c>
      <c r="R199" s="142">
        <f>Q199*H199</f>
        <v>0</v>
      </c>
      <c r="S199" s="142">
        <v>0</v>
      </c>
      <c r="T199" s="143">
        <f>S199*H199</f>
        <v>0</v>
      </c>
      <c r="AR199" s="144" t="s">
        <v>467</v>
      </c>
      <c r="AT199" s="144" t="s">
        <v>331</v>
      </c>
      <c r="AU199" s="144" t="s">
        <v>86</v>
      </c>
      <c r="AY199" s="18" t="s">
        <v>143</v>
      </c>
      <c r="BE199" s="145">
        <f>IF(N199="základní",J199,0)</f>
        <v>0</v>
      </c>
      <c r="BF199" s="145">
        <f>IF(N199="snížená",J199,0)</f>
        <v>0</v>
      </c>
      <c r="BG199" s="145">
        <f>IF(N199="zákl. přenesená",J199,0)</f>
        <v>0</v>
      </c>
      <c r="BH199" s="145">
        <f>IF(N199="sníž. přenesená",J199,0)</f>
        <v>0</v>
      </c>
      <c r="BI199" s="145">
        <f>IF(N199="nulová",J199,0)</f>
        <v>0</v>
      </c>
      <c r="BJ199" s="18" t="s">
        <v>86</v>
      </c>
      <c r="BK199" s="145">
        <f>ROUND(I199*H199,2)</f>
        <v>0</v>
      </c>
      <c r="BL199" s="18" t="s">
        <v>259</v>
      </c>
      <c r="BM199" s="144" t="s">
        <v>1019</v>
      </c>
    </row>
    <row r="200" spans="2:65" s="1" customFormat="1" ht="11.25">
      <c r="B200" s="33"/>
      <c r="D200" s="146" t="s">
        <v>152</v>
      </c>
      <c r="F200" s="147" t="s">
        <v>1018</v>
      </c>
      <c r="I200" s="148"/>
      <c r="L200" s="33"/>
      <c r="M200" s="149"/>
      <c r="T200" s="54"/>
      <c r="AT200" s="18" t="s">
        <v>152</v>
      </c>
      <c r="AU200" s="18" t="s">
        <v>86</v>
      </c>
    </row>
    <row r="201" spans="2:65" s="1" customFormat="1" ht="16.5" customHeight="1">
      <c r="B201" s="132"/>
      <c r="C201" s="133" t="s">
        <v>611</v>
      </c>
      <c r="D201" s="133" t="s">
        <v>145</v>
      </c>
      <c r="E201" s="134" t="s">
        <v>1020</v>
      </c>
      <c r="F201" s="135" t="s">
        <v>959</v>
      </c>
      <c r="G201" s="136" t="s">
        <v>852</v>
      </c>
      <c r="H201" s="137">
        <v>1</v>
      </c>
      <c r="I201" s="138"/>
      <c r="J201" s="139">
        <f>ROUND(I201*H201,2)</f>
        <v>0</v>
      </c>
      <c r="K201" s="135" t="s">
        <v>3</v>
      </c>
      <c r="L201" s="33"/>
      <c r="M201" s="140" t="s">
        <v>3</v>
      </c>
      <c r="N201" s="141" t="s">
        <v>49</v>
      </c>
      <c r="P201" s="142">
        <f>O201*H201</f>
        <v>0</v>
      </c>
      <c r="Q201" s="142">
        <v>0</v>
      </c>
      <c r="R201" s="142">
        <f>Q201*H201</f>
        <v>0</v>
      </c>
      <c r="S201" s="142">
        <v>0</v>
      </c>
      <c r="T201" s="143">
        <f>S201*H201</f>
        <v>0</v>
      </c>
      <c r="AR201" s="144" t="s">
        <v>259</v>
      </c>
      <c r="AT201" s="144" t="s">
        <v>145</v>
      </c>
      <c r="AU201" s="144" t="s">
        <v>86</v>
      </c>
      <c r="AY201" s="18" t="s">
        <v>143</v>
      </c>
      <c r="BE201" s="145">
        <f>IF(N201="základní",J201,0)</f>
        <v>0</v>
      </c>
      <c r="BF201" s="145">
        <f>IF(N201="snížená",J201,0)</f>
        <v>0</v>
      </c>
      <c r="BG201" s="145">
        <f>IF(N201="zákl. přenesená",J201,0)</f>
        <v>0</v>
      </c>
      <c r="BH201" s="145">
        <f>IF(N201="sníž. přenesená",J201,0)</f>
        <v>0</v>
      </c>
      <c r="BI201" s="145">
        <f>IF(N201="nulová",J201,0)</f>
        <v>0</v>
      </c>
      <c r="BJ201" s="18" t="s">
        <v>86</v>
      </c>
      <c r="BK201" s="145">
        <f>ROUND(I201*H201,2)</f>
        <v>0</v>
      </c>
      <c r="BL201" s="18" t="s">
        <v>259</v>
      </c>
      <c r="BM201" s="144" t="s">
        <v>1021</v>
      </c>
    </row>
    <row r="202" spans="2:65" s="1" customFormat="1" ht="11.25">
      <c r="B202" s="33"/>
      <c r="D202" s="146" t="s">
        <v>152</v>
      </c>
      <c r="F202" s="147" t="s">
        <v>959</v>
      </c>
      <c r="I202" s="148"/>
      <c r="L202" s="33"/>
      <c r="M202" s="149"/>
      <c r="T202" s="54"/>
      <c r="AT202" s="18" t="s">
        <v>152</v>
      </c>
      <c r="AU202" s="18" t="s">
        <v>86</v>
      </c>
    </row>
    <row r="203" spans="2:65" s="1" customFormat="1" ht="16.5" customHeight="1">
      <c r="B203" s="132"/>
      <c r="C203" s="176" t="s">
        <v>617</v>
      </c>
      <c r="D203" s="176" t="s">
        <v>331</v>
      </c>
      <c r="E203" s="177" t="s">
        <v>1022</v>
      </c>
      <c r="F203" s="178" t="s">
        <v>962</v>
      </c>
      <c r="G203" s="179" t="s">
        <v>852</v>
      </c>
      <c r="H203" s="180">
        <v>1</v>
      </c>
      <c r="I203" s="181"/>
      <c r="J203" s="182">
        <f>ROUND(I203*H203,2)</f>
        <v>0</v>
      </c>
      <c r="K203" s="178" t="s">
        <v>3</v>
      </c>
      <c r="L203" s="183"/>
      <c r="M203" s="184" t="s">
        <v>3</v>
      </c>
      <c r="N203" s="185" t="s">
        <v>49</v>
      </c>
      <c r="P203" s="142">
        <f>O203*H203</f>
        <v>0</v>
      </c>
      <c r="Q203" s="142">
        <v>0</v>
      </c>
      <c r="R203" s="142">
        <f>Q203*H203</f>
        <v>0</v>
      </c>
      <c r="S203" s="142">
        <v>0</v>
      </c>
      <c r="T203" s="143">
        <f>S203*H203</f>
        <v>0</v>
      </c>
      <c r="AR203" s="144" t="s">
        <v>467</v>
      </c>
      <c r="AT203" s="144" t="s">
        <v>331</v>
      </c>
      <c r="AU203" s="144" t="s">
        <v>86</v>
      </c>
      <c r="AY203" s="18" t="s">
        <v>143</v>
      </c>
      <c r="BE203" s="145">
        <f>IF(N203="základní",J203,0)</f>
        <v>0</v>
      </c>
      <c r="BF203" s="145">
        <f>IF(N203="snížená",J203,0)</f>
        <v>0</v>
      </c>
      <c r="BG203" s="145">
        <f>IF(N203="zákl. přenesená",J203,0)</f>
        <v>0</v>
      </c>
      <c r="BH203" s="145">
        <f>IF(N203="sníž. přenesená",J203,0)</f>
        <v>0</v>
      </c>
      <c r="BI203" s="145">
        <f>IF(N203="nulová",J203,0)</f>
        <v>0</v>
      </c>
      <c r="BJ203" s="18" t="s">
        <v>86</v>
      </c>
      <c r="BK203" s="145">
        <f>ROUND(I203*H203,2)</f>
        <v>0</v>
      </c>
      <c r="BL203" s="18" t="s">
        <v>259</v>
      </c>
      <c r="BM203" s="144" t="s">
        <v>1023</v>
      </c>
    </row>
    <row r="204" spans="2:65" s="1" customFormat="1" ht="11.25">
      <c r="B204" s="33"/>
      <c r="D204" s="146" t="s">
        <v>152</v>
      </c>
      <c r="F204" s="147" t="s">
        <v>962</v>
      </c>
      <c r="I204" s="148"/>
      <c r="L204" s="33"/>
      <c r="M204" s="149"/>
      <c r="T204" s="54"/>
      <c r="AT204" s="18" t="s">
        <v>152</v>
      </c>
      <c r="AU204" s="18" t="s">
        <v>86</v>
      </c>
    </row>
    <row r="205" spans="2:65" s="1" customFormat="1" ht="16.5" customHeight="1">
      <c r="B205" s="132"/>
      <c r="C205" s="133" t="s">
        <v>622</v>
      </c>
      <c r="D205" s="133" t="s">
        <v>145</v>
      </c>
      <c r="E205" s="134" t="s">
        <v>1024</v>
      </c>
      <c r="F205" s="135" t="s">
        <v>965</v>
      </c>
      <c r="G205" s="136" t="s">
        <v>852</v>
      </c>
      <c r="H205" s="137">
        <v>1</v>
      </c>
      <c r="I205" s="138"/>
      <c r="J205" s="139">
        <f>ROUND(I205*H205,2)</f>
        <v>0</v>
      </c>
      <c r="K205" s="135" t="s">
        <v>3</v>
      </c>
      <c r="L205" s="33"/>
      <c r="M205" s="140" t="s">
        <v>3</v>
      </c>
      <c r="N205" s="141" t="s">
        <v>49</v>
      </c>
      <c r="P205" s="142">
        <f>O205*H205</f>
        <v>0</v>
      </c>
      <c r="Q205" s="142">
        <v>0</v>
      </c>
      <c r="R205" s="142">
        <f>Q205*H205</f>
        <v>0</v>
      </c>
      <c r="S205" s="142">
        <v>0</v>
      </c>
      <c r="T205" s="143">
        <f>S205*H205</f>
        <v>0</v>
      </c>
      <c r="AR205" s="144" t="s">
        <v>259</v>
      </c>
      <c r="AT205" s="144" t="s">
        <v>145</v>
      </c>
      <c r="AU205" s="144" t="s">
        <v>86</v>
      </c>
      <c r="AY205" s="18" t="s">
        <v>143</v>
      </c>
      <c r="BE205" s="145">
        <f>IF(N205="základní",J205,0)</f>
        <v>0</v>
      </c>
      <c r="BF205" s="145">
        <f>IF(N205="snížená",J205,0)</f>
        <v>0</v>
      </c>
      <c r="BG205" s="145">
        <f>IF(N205="zákl. přenesená",J205,0)</f>
        <v>0</v>
      </c>
      <c r="BH205" s="145">
        <f>IF(N205="sníž. přenesená",J205,0)</f>
        <v>0</v>
      </c>
      <c r="BI205" s="145">
        <f>IF(N205="nulová",J205,0)</f>
        <v>0</v>
      </c>
      <c r="BJ205" s="18" t="s">
        <v>86</v>
      </c>
      <c r="BK205" s="145">
        <f>ROUND(I205*H205,2)</f>
        <v>0</v>
      </c>
      <c r="BL205" s="18" t="s">
        <v>259</v>
      </c>
      <c r="BM205" s="144" t="s">
        <v>1025</v>
      </c>
    </row>
    <row r="206" spans="2:65" s="1" customFormat="1" ht="11.25">
      <c r="B206" s="33"/>
      <c r="D206" s="146" t="s">
        <v>152</v>
      </c>
      <c r="F206" s="147" t="s">
        <v>965</v>
      </c>
      <c r="I206" s="148"/>
      <c r="L206" s="33"/>
      <c r="M206" s="149"/>
      <c r="T206" s="54"/>
      <c r="AT206" s="18" t="s">
        <v>152</v>
      </c>
      <c r="AU206" s="18" t="s">
        <v>86</v>
      </c>
    </row>
    <row r="207" spans="2:65" s="11" customFormat="1" ht="25.9" customHeight="1">
      <c r="B207" s="120"/>
      <c r="D207" s="121" t="s">
        <v>77</v>
      </c>
      <c r="E207" s="122" t="s">
        <v>1026</v>
      </c>
      <c r="F207" s="122" t="s">
        <v>1027</v>
      </c>
      <c r="I207" s="123"/>
      <c r="J207" s="124">
        <f>BK207</f>
        <v>0</v>
      </c>
      <c r="L207" s="120"/>
      <c r="M207" s="125"/>
      <c r="P207" s="126">
        <f>SUM(P208:P243)</f>
        <v>0</v>
      </c>
      <c r="R207" s="126">
        <f>SUM(R208:R243)</f>
        <v>0</v>
      </c>
      <c r="T207" s="127">
        <f>SUM(T208:T243)</f>
        <v>0</v>
      </c>
      <c r="AR207" s="121" t="s">
        <v>86</v>
      </c>
      <c r="AT207" s="128" t="s">
        <v>77</v>
      </c>
      <c r="AU207" s="128" t="s">
        <v>78</v>
      </c>
      <c r="AY207" s="121" t="s">
        <v>143</v>
      </c>
      <c r="BK207" s="129">
        <f>SUM(BK208:BK243)</f>
        <v>0</v>
      </c>
    </row>
    <row r="208" spans="2:65" s="1" customFormat="1" ht="16.5" customHeight="1">
      <c r="B208" s="132"/>
      <c r="C208" s="133" t="s">
        <v>628</v>
      </c>
      <c r="D208" s="133" t="s">
        <v>145</v>
      </c>
      <c r="E208" s="134" t="s">
        <v>1028</v>
      </c>
      <c r="F208" s="135" t="s">
        <v>1029</v>
      </c>
      <c r="G208" s="136" t="s">
        <v>180</v>
      </c>
      <c r="H208" s="137">
        <v>15.5</v>
      </c>
      <c r="I208" s="138"/>
      <c r="J208" s="139">
        <f>ROUND(I208*H208,2)</f>
        <v>0</v>
      </c>
      <c r="K208" s="135" t="s">
        <v>3</v>
      </c>
      <c r="L208" s="33"/>
      <c r="M208" s="140" t="s">
        <v>3</v>
      </c>
      <c r="N208" s="141" t="s">
        <v>49</v>
      </c>
      <c r="P208" s="142">
        <f>O208*H208</f>
        <v>0</v>
      </c>
      <c r="Q208" s="142">
        <v>0</v>
      </c>
      <c r="R208" s="142">
        <f>Q208*H208</f>
        <v>0</v>
      </c>
      <c r="S208" s="142">
        <v>0</v>
      </c>
      <c r="T208" s="143">
        <f>S208*H208</f>
        <v>0</v>
      </c>
      <c r="AR208" s="144" t="s">
        <v>259</v>
      </c>
      <c r="AT208" s="144" t="s">
        <v>145</v>
      </c>
      <c r="AU208" s="144" t="s">
        <v>86</v>
      </c>
      <c r="AY208" s="18" t="s">
        <v>143</v>
      </c>
      <c r="BE208" s="145">
        <f>IF(N208="základní",J208,0)</f>
        <v>0</v>
      </c>
      <c r="BF208" s="145">
        <f>IF(N208="snížená",J208,0)</f>
        <v>0</v>
      </c>
      <c r="BG208" s="145">
        <f>IF(N208="zákl. přenesená",J208,0)</f>
        <v>0</v>
      </c>
      <c r="BH208" s="145">
        <f>IF(N208="sníž. přenesená",J208,0)</f>
        <v>0</v>
      </c>
      <c r="BI208" s="145">
        <f>IF(N208="nulová",J208,0)</f>
        <v>0</v>
      </c>
      <c r="BJ208" s="18" t="s">
        <v>86</v>
      </c>
      <c r="BK208" s="145">
        <f>ROUND(I208*H208,2)</f>
        <v>0</v>
      </c>
      <c r="BL208" s="18" t="s">
        <v>259</v>
      </c>
      <c r="BM208" s="144" t="s">
        <v>1030</v>
      </c>
    </row>
    <row r="209" spans="2:65" s="1" customFormat="1" ht="11.25">
      <c r="B209" s="33"/>
      <c r="D209" s="146" t="s">
        <v>152</v>
      </c>
      <c r="F209" s="147" t="s">
        <v>1029</v>
      </c>
      <c r="I209" s="148"/>
      <c r="L209" s="33"/>
      <c r="M209" s="149"/>
      <c r="T209" s="54"/>
      <c r="AT209" s="18" t="s">
        <v>152</v>
      </c>
      <c r="AU209" s="18" t="s">
        <v>86</v>
      </c>
    </row>
    <row r="210" spans="2:65" s="1" customFormat="1" ht="16.5" customHeight="1">
      <c r="B210" s="132"/>
      <c r="C210" s="176" t="s">
        <v>636</v>
      </c>
      <c r="D210" s="176" t="s">
        <v>331</v>
      </c>
      <c r="E210" s="177" t="s">
        <v>1031</v>
      </c>
      <c r="F210" s="178" t="s">
        <v>1032</v>
      </c>
      <c r="G210" s="179" t="s">
        <v>180</v>
      </c>
      <c r="H210" s="180">
        <v>15.5</v>
      </c>
      <c r="I210" s="181"/>
      <c r="J210" s="182">
        <f>ROUND(I210*H210,2)</f>
        <v>0</v>
      </c>
      <c r="K210" s="178" t="s">
        <v>3</v>
      </c>
      <c r="L210" s="183"/>
      <c r="M210" s="184" t="s">
        <v>3</v>
      </c>
      <c r="N210" s="185" t="s">
        <v>49</v>
      </c>
      <c r="P210" s="142">
        <f>O210*H210</f>
        <v>0</v>
      </c>
      <c r="Q210" s="142">
        <v>0</v>
      </c>
      <c r="R210" s="142">
        <f>Q210*H210</f>
        <v>0</v>
      </c>
      <c r="S210" s="142">
        <v>0</v>
      </c>
      <c r="T210" s="143">
        <f>S210*H210</f>
        <v>0</v>
      </c>
      <c r="AR210" s="144" t="s">
        <v>467</v>
      </c>
      <c r="AT210" s="144" t="s">
        <v>331</v>
      </c>
      <c r="AU210" s="144" t="s">
        <v>86</v>
      </c>
      <c r="AY210" s="18" t="s">
        <v>143</v>
      </c>
      <c r="BE210" s="145">
        <f>IF(N210="základní",J210,0)</f>
        <v>0</v>
      </c>
      <c r="BF210" s="145">
        <f>IF(N210="snížená",J210,0)</f>
        <v>0</v>
      </c>
      <c r="BG210" s="145">
        <f>IF(N210="zákl. přenesená",J210,0)</f>
        <v>0</v>
      </c>
      <c r="BH210" s="145">
        <f>IF(N210="sníž. přenesená",J210,0)</f>
        <v>0</v>
      </c>
      <c r="BI210" s="145">
        <f>IF(N210="nulová",J210,0)</f>
        <v>0</v>
      </c>
      <c r="BJ210" s="18" t="s">
        <v>86</v>
      </c>
      <c r="BK210" s="145">
        <f>ROUND(I210*H210,2)</f>
        <v>0</v>
      </c>
      <c r="BL210" s="18" t="s">
        <v>259</v>
      </c>
      <c r="BM210" s="144" t="s">
        <v>1033</v>
      </c>
    </row>
    <row r="211" spans="2:65" s="1" customFormat="1" ht="11.25">
      <c r="B211" s="33"/>
      <c r="D211" s="146" t="s">
        <v>152</v>
      </c>
      <c r="F211" s="147" t="s">
        <v>1032</v>
      </c>
      <c r="I211" s="148"/>
      <c r="L211" s="33"/>
      <c r="M211" s="149"/>
      <c r="T211" s="54"/>
      <c r="AT211" s="18" t="s">
        <v>152</v>
      </c>
      <c r="AU211" s="18" t="s">
        <v>86</v>
      </c>
    </row>
    <row r="212" spans="2:65" s="1" customFormat="1" ht="16.5" customHeight="1">
      <c r="B212" s="132"/>
      <c r="C212" s="133" t="s">
        <v>642</v>
      </c>
      <c r="D212" s="133" t="s">
        <v>145</v>
      </c>
      <c r="E212" s="134" t="s">
        <v>1034</v>
      </c>
      <c r="F212" s="135" t="s">
        <v>1035</v>
      </c>
      <c r="G212" s="136" t="s">
        <v>852</v>
      </c>
      <c r="H212" s="137">
        <v>28</v>
      </c>
      <c r="I212" s="138"/>
      <c r="J212" s="139">
        <f>ROUND(I212*H212,2)</f>
        <v>0</v>
      </c>
      <c r="K212" s="135" t="s">
        <v>3</v>
      </c>
      <c r="L212" s="33"/>
      <c r="M212" s="140" t="s">
        <v>3</v>
      </c>
      <c r="N212" s="141" t="s">
        <v>49</v>
      </c>
      <c r="P212" s="142">
        <f>O212*H212</f>
        <v>0</v>
      </c>
      <c r="Q212" s="142">
        <v>0</v>
      </c>
      <c r="R212" s="142">
        <f>Q212*H212</f>
        <v>0</v>
      </c>
      <c r="S212" s="142">
        <v>0</v>
      </c>
      <c r="T212" s="143">
        <f>S212*H212</f>
        <v>0</v>
      </c>
      <c r="AR212" s="144" t="s">
        <v>259</v>
      </c>
      <c r="AT212" s="144" t="s">
        <v>145</v>
      </c>
      <c r="AU212" s="144" t="s">
        <v>86</v>
      </c>
      <c r="AY212" s="18" t="s">
        <v>143</v>
      </c>
      <c r="BE212" s="145">
        <f>IF(N212="základní",J212,0)</f>
        <v>0</v>
      </c>
      <c r="BF212" s="145">
        <f>IF(N212="snížená",J212,0)</f>
        <v>0</v>
      </c>
      <c r="BG212" s="145">
        <f>IF(N212="zákl. přenesená",J212,0)</f>
        <v>0</v>
      </c>
      <c r="BH212" s="145">
        <f>IF(N212="sníž. přenesená",J212,0)</f>
        <v>0</v>
      </c>
      <c r="BI212" s="145">
        <f>IF(N212="nulová",J212,0)</f>
        <v>0</v>
      </c>
      <c r="BJ212" s="18" t="s">
        <v>86</v>
      </c>
      <c r="BK212" s="145">
        <f>ROUND(I212*H212,2)</f>
        <v>0</v>
      </c>
      <c r="BL212" s="18" t="s">
        <v>259</v>
      </c>
      <c r="BM212" s="144" t="s">
        <v>1036</v>
      </c>
    </row>
    <row r="213" spans="2:65" s="1" customFormat="1" ht="11.25">
      <c r="B213" s="33"/>
      <c r="D213" s="146" t="s">
        <v>152</v>
      </c>
      <c r="F213" s="147" t="s">
        <v>1035</v>
      </c>
      <c r="I213" s="148"/>
      <c r="L213" s="33"/>
      <c r="M213" s="149"/>
      <c r="T213" s="54"/>
      <c r="AT213" s="18" t="s">
        <v>152</v>
      </c>
      <c r="AU213" s="18" t="s">
        <v>86</v>
      </c>
    </row>
    <row r="214" spans="2:65" s="1" customFormat="1" ht="16.5" customHeight="1">
      <c r="B214" s="132"/>
      <c r="C214" s="176" t="s">
        <v>648</v>
      </c>
      <c r="D214" s="176" t="s">
        <v>331</v>
      </c>
      <c r="E214" s="177" t="s">
        <v>1037</v>
      </c>
      <c r="F214" s="178" t="s">
        <v>1038</v>
      </c>
      <c r="G214" s="179" t="s">
        <v>852</v>
      </c>
      <c r="H214" s="180">
        <v>28</v>
      </c>
      <c r="I214" s="181"/>
      <c r="J214" s="182">
        <f>ROUND(I214*H214,2)</f>
        <v>0</v>
      </c>
      <c r="K214" s="178" t="s">
        <v>3</v>
      </c>
      <c r="L214" s="183"/>
      <c r="M214" s="184" t="s">
        <v>3</v>
      </c>
      <c r="N214" s="185" t="s">
        <v>49</v>
      </c>
      <c r="P214" s="142">
        <f>O214*H214</f>
        <v>0</v>
      </c>
      <c r="Q214" s="142">
        <v>0</v>
      </c>
      <c r="R214" s="142">
        <f>Q214*H214</f>
        <v>0</v>
      </c>
      <c r="S214" s="142">
        <v>0</v>
      </c>
      <c r="T214" s="143">
        <f>S214*H214</f>
        <v>0</v>
      </c>
      <c r="AR214" s="144" t="s">
        <v>467</v>
      </c>
      <c r="AT214" s="144" t="s">
        <v>331</v>
      </c>
      <c r="AU214" s="144" t="s">
        <v>86</v>
      </c>
      <c r="AY214" s="18" t="s">
        <v>143</v>
      </c>
      <c r="BE214" s="145">
        <f>IF(N214="základní",J214,0)</f>
        <v>0</v>
      </c>
      <c r="BF214" s="145">
        <f>IF(N214="snížená",J214,0)</f>
        <v>0</v>
      </c>
      <c r="BG214" s="145">
        <f>IF(N214="zákl. přenesená",J214,0)</f>
        <v>0</v>
      </c>
      <c r="BH214" s="145">
        <f>IF(N214="sníž. přenesená",J214,0)</f>
        <v>0</v>
      </c>
      <c r="BI214" s="145">
        <f>IF(N214="nulová",J214,0)</f>
        <v>0</v>
      </c>
      <c r="BJ214" s="18" t="s">
        <v>86</v>
      </c>
      <c r="BK214" s="145">
        <f>ROUND(I214*H214,2)</f>
        <v>0</v>
      </c>
      <c r="BL214" s="18" t="s">
        <v>259</v>
      </c>
      <c r="BM214" s="144" t="s">
        <v>1039</v>
      </c>
    </row>
    <row r="215" spans="2:65" s="1" customFormat="1" ht="11.25">
      <c r="B215" s="33"/>
      <c r="D215" s="146" t="s">
        <v>152</v>
      </c>
      <c r="F215" s="147" t="s">
        <v>1038</v>
      </c>
      <c r="I215" s="148"/>
      <c r="L215" s="33"/>
      <c r="M215" s="149"/>
      <c r="T215" s="54"/>
      <c r="AT215" s="18" t="s">
        <v>152</v>
      </c>
      <c r="AU215" s="18" t="s">
        <v>86</v>
      </c>
    </row>
    <row r="216" spans="2:65" s="1" customFormat="1" ht="16.5" customHeight="1">
      <c r="B216" s="132"/>
      <c r="C216" s="133" t="s">
        <v>657</v>
      </c>
      <c r="D216" s="133" t="s">
        <v>145</v>
      </c>
      <c r="E216" s="134" t="s">
        <v>1040</v>
      </c>
      <c r="F216" s="135" t="s">
        <v>1041</v>
      </c>
      <c r="G216" s="136" t="s">
        <v>852</v>
      </c>
      <c r="H216" s="137">
        <v>8</v>
      </c>
      <c r="I216" s="138"/>
      <c r="J216" s="139">
        <f>ROUND(I216*H216,2)</f>
        <v>0</v>
      </c>
      <c r="K216" s="135" t="s">
        <v>3</v>
      </c>
      <c r="L216" s="33"/>
      <c r="M216" s="140" t="s">
        <v>3</v>
      </c>
      <c r="N216" s="141" t="s">
        <v>49</v>
      </c>
      <c r="P216" s="142">
        <f>O216*H216</f>
        <v>0</v>
      </c>
      <c r="Q216" s="142">
        <v>0</v>
      </c>
      <c r="R216" s="142">
        <f>Q216*H216</f>
        <v>0</v>
      </c>
      <c r="S216" s="142">
        <v>0</v>
      </c>
      <c r="T216" s="143">
        <f>S216*H216</f>
        <v>0</v>
      </c>
      <c r="AR216" s="144" t="s">
        <v>259</v>
      </c>
      <c r="AT216" s="144" t="s">
        <v>145</v>
      </c>
      <c r="AU216" s="144" t="s">
        <v>86</v>
      </c>
      <c r="AY216" s="18" t="s">
        <v>143</v>
      </c>
      <c r="BE216" s="145">
        <f>IF(N216="základní",J216,0)</f>
        <v>0</v>
      </c>
      <c r="BF216" s="145">
        <f>IF(N216="snížená",J216,0)</f>
        <v>0</v>
      </c>
      <c r="BG216" s="145">
        <f>IF(N216="zákl. přenesená",J216,0)</f>
        <v>0</v>
      </c>
      <c r="BH216" s="145">
        <f>IF(N216="sníž. přenesená",J216,0)</f>
        <v>0</v>
      </c>
      <c r="BI216" s="145">
        <f>IF(N216="nulová",J216,0)</f>
        <v>0</v>
      </c>
      <c r="BJ216" s="18" t="s">
        <v>86</v>
      </c>
      <c r="BK216" s="145">
        <f>ROUND(I216*H216,2)</f>
        <v>0</v>
      </c>
      <c r="BL216" s="18" t="s">
        <v>259</v>
      </c>
      <c r="BM216" s="144" t="s">
        <v>1042</v>
      </c>
    </row>
    <row r="217" spans="2:65" s="1" customFormat="1" ht="11.25">
      <c r="B217" s="33"/>
      <c r="D217" s="146" t="s">
        <v>152</v>
      </c>
      <c r="F217" s="147" t="s">
        <v>1041</v>
      </c>
      <c r="I217" s="148"/>
      <c r="L217" s="33"/>
      <c r="M217" s="149"/>
      <c r="T217" s="54"/>
      <c r="AT217" s="18" t="s">
        <v>152</v>
      </c>
      <c r="AU217" s="18" t="s">
        <v>86</v>
      </c>
    </row>
    <row r="218" spans="2:65" s="1" customFormat="1" ht="16.5" customHeight="1">
      <c r="B218" s="132"/>
      <c r="C218" s="176" t="s">
        <v>665</v>
      </c>
      <c r="D218" s="176" t="s">
        <v>331</v>
      </c>
      <c r="E218" s="177" t="s">
        <v>1043</v>
      </c>
      <c r="F218" s="178" t="s">
        <v>1044</v>
      </c>
      <c r="G218" s="179" t="s">
        <v>852</v>
      </c>
      <c r="H218" s="180">
        <v>8</v>
      </c>
      <c r="I218" s="181"/>
      <c r="J218" s="182">
        <f>ROUND(I218*H218,2)</f>
        <v>0</v>
      </c>
      <c r="K218" s="178" t="s">
        <v>3</v>
      </c>
      <c r="L218" s="183"/>
      <c r="M218" s="184" t="s">
        <v>3</v>
      </c>
      <c r="N218" s="185" t="s">
        <v>49</v>
      </c>
      <c r="P218" s="142">
        <f>O218*H218</f>
        <v>0</v>
      </c>
      <c r="Q218" s="142">
        <v>0</v>
      </c>
      <c r="R218" s="142">
        <f>Q218*H218</f>
        <v>0</v>
      </c>
      <c r="S218" s="142">
        <v>0</v>
      </c>
      <c r="T218" s="143">
        <f>S218*H218</f>
        <v>0</v>
      </c>
      <c r="AR218" s="144" t="s">
        <v>467</v>
      </c>
      <c r="AT218" s="144" t="s">
        <v>331</v>
      </c>
      <c r="AU218" s="144" t="s">
        <v>86</v>
      </c>
      <c r="AY218" s="18" t="s">
        <v>143</v>
      </c>
      <c r="BE218" s="145">
        <f>IF(N218="základní",J218,0)</f>
        <v>0</v>
      </c>
      <c r="BF218" s="145">
        <f>IF(N218="snížená",J218,0)</f>
        <v>0</v>
      </c>
      <c r="BG218" s="145">
        <f>IF(N218="zákl. přenesená",J218,0)</f>
        <v>0</v>
      </c>
      <c r="BH218" s="145">
        <f>IF(N218="sníž. přenesená",J218,0)</f>
        <v>0</v>
      </c>
      <c r="BI218" s="145">
        <f>IF(N218="nulová",J218,0)</f>
        <v>0</v>
      </c>
      <c r="BJ218" s="18" t="s">
        <v>86</v>
      </c>
      <c r="BK218" s="145">
        <f>ROUND(I218*H218,2)</f>
        <v>0</v>
      </c>
      <c r="BL218" s="18" t="s">
        <v>259</v>
      </c>
      <c r="BM218" s="144" t="s">
        <v>1045</v>
      </c>
    </row>
    <row r="219" spans="2:65" s="1" customFormat="1" ht="11.25">
      <c r="B219" s="33"/>
      <c r="D219" s="146" t="s">
        <v>152</v>
      </c>
      <c r="F219" s="147" t="s">
        <v>1044</v>
      </c>
      <c r="I219" s="148"/>
      <c r="L219" s="33"/>
      <c r="M219" s="149"/>
      <c r="T219" s="54"/>
      <c r="AT219" s="18" t="s">
        <v>152</v>
      </c>
      <c r="AU219" s="18" t="s">
        <v>86</v>
      </c>
    </row>
    <row r="220" spans="2:65" s="1" customFormat="1" ht="16.5" customHeight="1">
      <c r="B220" s="132"/>
      <c r="C220" s="133" t="s">
        <v>660</v>
      </c>
      <c r="D220" s="133" t="s">
        <v>145</v>
      </c>
      <c r="E220" s="134" t="s">
        <v>1046</v>
      </c>
      <c r="F220" s="135" t="s">
        <v>1047</v>
      </c>
      <c r="G220" s="136" t="s">
        <v>852</v>
      </c>
      <c r="H220" s="137">
        <v>8</v>
      </c>
      <c r="I220" s="138"/>
      <c r="J220" s="139">
        <f>ROUND(I220*H220,2)</f>
        <v>0</v>
      </c>
      <c r="K220" s="135" t="s">
        <v>3</v>
      </c>
      <c r="L220" s="33"/>
      <c r="M220" s="140" t="s">
        <v>3</v>
      </c>
      <c r="N220" s="141" t="s">
        <v>49</v>
      </c>
      <c r="P220" s="142">
        <f>O220*H220</f>
        <v>0</v>
      </c>
      <c r="Q220" s="142">
        <v>0</v>
      </c>
      <c r="R220" s="142">
        <f>Q220*H220</f>
        <v>0</v>
      </c>
      <c r="S220" s="142">
        <v>0</v>
      </c>
      <c r="T220" s="143">
        <f>S220*H220</f>
        <v>0</v>
      </c>
      <c r="AR220" s="144" t="s">
        <v>259</v>
      </c>
      <c r="AT220" s="144" t="s">
        <v>145</v>
      </c>
      <c r="AU220" s="144" t="s">
        <v>86</v>
      </c>
      <c r="AY220" s="18" t="s">
        <v>143</v>
      </c>
      <c r="BE220" s="145">
        <f>IF(N220="základní",J220,0)</f>
        <v>0</v>
      </c>
      <c r="BF220" s="145">
        <f>IF(N220="snížená",J220,0)</f>
        <v>0</v>
      </c>
      <c r="BG220" s="145">
        <f>IF(N220="zákl. přenesená",J220,0)</f>
        <v>0</v>
      </c>
      <c r="BH220" s="145">
        <f>IF(N220="sníž. přenesená",J220,0)</f>
        <v>0</v>
      </c>
      <c r="BI220" s="145">
        <f>IF(N220="nulová",J220,0)</f>
        <v>0</v>
      </c>
      <c r="BJ220" s="18" t="s">
        <v>86</v>
      </c>
      <c r="BK220" s="145">
        <f>ROUND(I220*H220,2)</f>
        <v>0</v>
      </c>
      <c r="BL220" s="18" t="s">
        <v>259</v>
      </c>
      <c r="BM220" s="144" t="s">
        <v>1048</v>
      </c>
    </row>
    <row r="221" spans="2:65" s="1" customFormat="1" ht="11.25">
      <c r="B221" s="33"/>
      <c r="D221" s="146" t="s">
        <v>152</v>
      </c>
      <c r="F221" s="147" t="s">
        <v>1047</v>
      </c>
      <c r="I221" s="148"/>
      <c r="L221" s="33"/>
      <c r="M221" s="149"/>
      <c r="T221" s="54"/>
      <c r="AT221" s="18" t="s">
        <v>152</v>
      </c>
      <c r="AU221" s="18" t="s">
        <v>86</v>
      </c>
    </row>
    <row r="222" spans="2:65" s="1" customFormat="1" ht="16.5" customHeight="1">
      <c r="B222" s="132"/>
      <c r="C222" s="176" t="s">
        <v>1049</v>
      </c>
      <c r="D222" s="176" t="s">
        <v>331</v>
      </c>
      <c r="E222" s="177" t="s">
        <v>1050</v>
      </c>
      <c r="F222" s="178" t="s">
        <v>1051</v>
      </c>
      <c r="G222" s="179" t="s">
        <v>852</v>
      </c>
      <c r="H222" s="180">
        <v>8</v>
      </c>
      <c r="I222" s="181"/>
      <c r="J222" s="182">
        <f>ROUND(I222*H222,2)</f>
        <v>0</v>
      </c>
      <c r="K222" s="178" t="s">
        <v>3</v>
      </c>
      <c r="L222" s="183"/>
      <c r="M222" s="184" t="s">
        <v>3</v>
      </c>
      <c r="N222" s="185" t="s">
        <v>49</v>
      </c>
      <c r="P222" s="142">
        <f>O222*H222</f>
        <v>0</v>
      </c>
      <c r="Q222" s="142">
        <v>0</v>
      </c>
      <c r="R222" s="142">
        <f>Q222*H222</f>
        <v>0</v>
      </c>
      <c r="S222" s="142">
        <v>0</v>
      </c>
      <c r="T222" s="143">
        <f>S222*H222</f>
        <v>0</v>
      </c>
      <c r="AR222" s="144" t="s">
        <v>467</v>
      </c>
      <c r="AT222" s="144" t="s">
        <v>331</v>
      </c>
      <c r="AU222" s="144" t="s">
        <v>86</v>
      </c>
      <c r="AY222" s="18" t="s">
        <v>143</v>
      </c>
      <c r="BE222" s="145">
        <f>IF(N222="základní",J222,0)</f>
        <v>0</v>
      </c>
      <c r="BF222" s="145">
        <f>IF(N222="snížená",J222,0)</f>
        <v>0</v>
      </c>
      <c r="BG222" s="145">
        <f>IF(N222="zákl. přenesená",J222,0)</f>
        <v>0</v>
      </c>
      <c r="BH222" s="145">
        <f>IF(N222="sníž. přenesená",J222,0)</f>
        <v>0</v>
      </c>
      <c r="BI222" s="145">
        <f>IF(N222="nulová",J222,0)</f>
        <v>0</v>
      </c>
      <c r="BJ222" s="18" t="s">
        <v>86</v>
      </c>
      <c r="BK222" s="145">
        <f>ROUND(I222*H222,2)</f>
        <v>0</v>
      </c>
      <c r="BL222" s="18" t="s">
        <v>259</v>
      </c>
      <c r="BM222" s="144" t="s">
        <v>1052</v>
      </c>
    </row>
    <row r="223" spans="2:65" s="1" customFormat="1" ht="11.25">
      <c r="B223" s="33"/>
      <c r="D223" s="146" t="s">
        <v>152</v>
      </c>
      <c r="F223" s="147" t="s">
        <v>1051</v>
      </c>
      <c r="I223" s="148"/>
      <c r="L223" s="33"/>
      <c r="M223" s="149"/>
      <c r="T223" s="54"/>
      <c r="AT223" s="18" t="s">
        <v>152</v>
      </c>
      <c r="AU223" s="18" t="s">
        <v>86</v>
      </c>
    </row>
    <row r="224" spans="2:65" s="1" customFormat="1" ht="16.5" customHeight="1">
      <c r="B224" s="132"/>
      <c r="C224" s="133" t="s">
        <v>1053</v>
      </c>
      <c r="D224" s="133" t="s">
        <v>145</v>
      </c>
      <c r="E224" s="134" t="s">
        <v>1054</v>
      </c>
      <c r="F224" s="135" t="s">
        <v>1055</v>
      </c>
      <c r="G224" s="136" t="s">
        <v>852</v>
      </c>
      <c r="H224" s="137">
        <v>8</v>
      </c>
      <c r="I224" s="138"/>
      <c r="J224" s="139">
        <f>ROUND(I224*H224,2)</f>
        <v>0</v>
      </c>
      <c r="K224" s="135" t="s">
        <v>3</v>
      </c>
      <c r="L224" s="33"/>
      <c r="M224" s="140" t="s">
        <v>3</v>
      </c>
      <c r="N224" s="141" t="s">
        <v>49</v>
      </c>
      <c r="P224" s="142">
        <f>O224*H224</f>
        <v>0</v>
      </c>
      <c r="Q224" s="142">
        <v>0</v>
      </c>
      <c r="R224" s="142">
        <f>Q224*H224</f>
        <v>0</v>
      </c>
      <c r="S224" s="142">
        <v>0</v>
      </c>
      <c r="T224" s="143">
        <f>S224*H224</f>
        <v>0</v>
      </c>
      <c r="AR224" s="144" t="s">
        <v>259</v>
      </c>
      <c r="AT224" s="144" t="s">
        <v>145</v>
      </c>
      <c r="AU224" s="144" t="s">
        <v>86</v>
      </c>
      <c r="AY224" s="18" t="s">
        <v>143</v>
      </c>
      <c r="BE224" s="145">
        <f>IF(N224="základní",J224,0)</f>
        <v>0</v>
      </c>
      <c r="BF224" s="145">
        <f>IF(N224="snížená",J224,0)</f>
        <v>0</v>
      </c>
      <c r="BG224" s="145">
        <f>IF(N224="zákl. přenesená",J224,0)</f>
        <v>0</v>
      </c>
      <c r="BH224" s="145">
        <f>IF(N224="sníž. přenesená",J224,0)</f>
        <v>0</v>
      </c>
      <c r="BI224" s="145">
        <f>IF(N224="nulová",J224,0)</f>
        <v>0</v>
      </c>
      <c r="BJ224" s="18" t="s">
        <v>86</v>
      </c>
      <c r="BK224" s="145">
        <f>ROUND(I224*H224,2)</f>
        <v>0</v>
      </c>
      <c r="BL224" s="18" t="s">
        <v>259</v>
      </c>
      <c r="BM224" s="144" t="s">
        <v>1056</v>
      </c>
    </row>
    <row r="225" spans="2:65" s="1" customFormat="1" ht="11.25">
      <c r="B225" s="33"/>
      <c r="D225" s="146" t="s">
        <v>152</v>
      </c>
      <c r="F225" s="147" t="s">
        <v>1055</v>
      </c>
      <c r="I225" s="148"/>
      <c r="L225" s="33"/>
      <c r="M225" s="149"/>
      <c r="T225" s="54"/>
      <c r="AT225" s="18" t="s">
        <v>152</v>
      </c>
      <c r="AU225" s="18" t="s">
        <v>86</v>
      </c>
    </row>
    <row r="226" spans="2:65" s="1" customFormat="1" ht="16.5" customHeight="1">
      <c r="B226" s="132"/>
      <c r="C226" s="176" t="s">
        <v>1057</v>
      </c>
      <c r="D226" s="176" t="s">
        <v>331</v>
      </c>
      <c r="E226" s="177" t="s">
        <v>1058</v>
      </c>
      <c r="F226" s="178" t="s">
        <v>1059</v>
      </c>
      <c r="G226" s="179" t="s">
        <v>852</v>
      </c>
      <c r="H226" s="180">
        <v>8</v>
      </c>
      <c r="I226" s="181"/>
      <c r="J226" s="182">
        <f>ROUND(I226*H226,2)</f>
        <v>0</v>
      </c>
      <c r="K226" s="178" t="s">
        <v>3</v>
      </c>
      <c r="L226" s="183"/>
      <c r="M226" s="184" t="s">
        <v>3</v>
      </c>
      <c r="N226" s="185" t="s">
        <v>49</v>
      </c>
      <c r="P226" s="142">
        <f>O226*H226</f>
        <v>0</v>
      </c>
      <c r="Q226" s="142">
        <v>0</v>
      </c>
      <c r="R226" s="142">
        <f>Q226*H226</f>
        <v>0</v>
      </c>
      <c r="S226" s="142">
        <v>0</v>
      </c>
      <c r="T226" s="143">
        <f>S226*H226</f>
        <v>0</v>
      </c>
      <c r="AR226" s="144" t="s">
        <v>467</v>
      </c>
      <c r="AT226" s="144" t="s">
        <v>331</v>
      </c>
      <c r="AU226" s="144" t="s">
        <v>86</v>
      </c>
      <c r="AY226" s="18" t="s">
        <v>143</v>
      </c>
      <c r="BE226" s="145">
        <f>IF(N226="základní",J226,0)</f>
        <v>0</v>
      </c>
      <c r="BF226" s="145">
        <f>IF(N226="snížená",J226,0)</f>
        <v>0</v>
      </c>
      <c r="BG226" s="145">
        <f>IF(N226="zákl. přenesená",J226,0)</f>
        <v>0</v>
      </c>
      <c r="BH226" s="145">
        <f>IF(N226="sníž. přenesená",J226,0)</f>
        <v>0</v>
      </c>
      <c r="BI226" s="145">
        <f>IF(N226="nulová",J226,0)</f>
        <v>0</v>
      </c>
      <c r="BJ226" s="18" t="s">
        <v>86</v>
      </c>
      <c r="BK226" s="145">
        <f>ROUND(I226*H226,2)</f>
        <v>0</v>
      </c>
      <c r="BL226" s="18" t="s">
        <v>259</v>
      </c>
      <c r="BM226" s="144" t="s">
        <v>1060</v>
      </c>
    </row>
    <row r="227" spans="2:65" s="1" customFormat="1" ht="11.25">
      <c r="B227" s="33"/>
      <c r="D227" s="146" t="s">
        <v>152</v>
      </c>
      <c r="F227" s="147" t="s">
        <v>1059</v>
      </c>
      <c r="I227" s="148"/>
      <c r="L227" s="33"/>
      <c r="M227" s="149"/>
      <c r="T227" s="54"/>
      <c r="AT227" s="18" t="s">
        <v>152</v>
      </c>
      <c r="AU227" s="18" t="s">
        <v>86</v>
      </c>
    </row>
    <row r="228" spans="2:65" s="1" customFormat="1" ht="16.5" customHeight="1">
      <c r="B228" s="132"/>
      <c r="C228" s="133" t="s">
        <v>1061</v>
      </c>
      <c r="D228" s="133" t="s">
        <v>145</v>
      </c>
      <c r="E228" s="134" t="s">
        <v>1062</v>
      </c>
      <c r="F228" s="135" t="s">
        <v>1063</v>
      </c>
      <c r="G228" s="136" t="s">
        <v>180</v>
      </c>
      <c r="H228" s="137">
        <v>4</v>
      </c>
      <c r="I228" s="138"/>
      <c r="J228" s="139">
        <f>ROUND(I228*H228,2)</f>
        <v>0</v>
      </c>
      <c r="K228" s="135" t="s">
        <v>3</v>
      </c>
      <c r="L228" s="33"/>
      <c r="M228" s="140" t="s">
        <v>3</v>
      </c>
      <c r="N228" s="141" t="s">
        <v>49</v>
      </c>
      <c r="P228" s="142">
        <f>O228*H228</f>
        <v>0</v>
      </c>
      <c r="Q228" s="142">
        <v>0</v>
      </c>
      <c r="R228" s="142">
        <f>Q228*H228</f>
        <v>0</v>
      </c>
      <c r="S228" s="142">
        <v>0</v>
      </c>
      <c r="T228" s="143">
        <f>S228*H228</f>
        <v>0</v>
      </c>
      <c r="AR228" s="144" t="s">
        <v>259</v>
      </c>
      <c r="AT228" s="144" t="s">
        <v>145</v>
      </c>
      <c r="AU228" s="144" t="s">
        <v>86</v>
      </c>
      <c r="AY228" s="18" t="s">
        <v>143</v>
      </c>
      <c r="BE228" s="145">
        <f>IF(N228="základní",J228,0)</f>
        <v>0</v>
      </c>
      <c r="BF228" s="145">
        <f>IF(N228="snížená",J228,0)</f>
        <v>0</v>
      </c>
      <c r="BG228" s="145">
        <f>IF(N228="zákl. přenesená",J228,0)</f>
        <v>0</v>
      </c>
      <c r="BH228" s="145">
        <f>IF(N228="sníž. přenesená",J228,0)</f>
        <v>0</v>
      </c>
      <c r="BI228" s="145">
        <f>IF(N228="nulová",J228,0)</f>
        <v>0</v>
      </c>
      <c r="BJ228" s="18" t="s">
        <v>86</v>
      </c>
      <c r="BK228" s="145">
        <f>ROUND(I228*H228,2)</f>
        <v>0</v>
      </c>
      <c r="BL228" s="18" t="s">
        <v>259</v>
      </c>
      <c r="BM228" s="144" t="s">
        <v>1064</v>
      </c>
    </row>
    <row r="229" spans="2:65" s="1" customFormat="1" ht="11.25">
      <c r="B229" s="33"/>
      <c r="D229" s="146" t="s">
        <v>152</v>
      </c>
      <c r="F229" s="147" t="s">
        <v>1063</v>
      </c>
      <c r="I229" s="148"/>
      <c r="L229" s="33"/>
      <c r="M229" s="149"/>
      <c r="T229" s="54"/>
      <c r="AT229" s="18" t="s">
        <v>152</v>
      </c>
      <c r="AU229" s="18" t="s">
        <v>86</v>
      </c>
    </row>
    <row r="230" spans="2:65" s="1" customFormat="1" ht="16.5" customHeight="1">
      <c r="B230" s="132"/>
      <c r="C230" s="176" t="s">
        <v>1065</v>
      </c>
      <c r="D230" s="176" t="s">
        <v>331</v>
      </c>
      <c r="E230" s="177" t="s">
        <v>1066</v>
      </c>
      <c r="F230" s="178" t="s">
        <v>1067</v>
      </c>
      <c r="G230" s="179" t="s">
        <v>180</v>
      </c>
      <c r="H230" s="180">
        <v>4</v>
      </c>
      <c r="I230" s="181"/>
      <c r="J230" s="182">
        <f>ROUND(I230*H230,2)</f>
        <v>0</v>
      </c>
      <c r="K230" s="178" t="s">
        <v>3</v>
      </c>
      <c r="L230" s="183"/>
      <c r="M230" s="184" t="s">
        <v>3</v>
      </c>
      <c r="N230" s="185" t="s">
        <v>49</v>
      </c>
      <c r="P230" s="142">
        <f>O230*H230</f>
        <v>0</v>
      </c>
      <c r="Q230" s="142">
        <v>0</v>
      </c>
      <c r="R230" s="142">
        <f>Q230*H230</f>
        <v>0</v>
      </c>
      <c r="S230" s="142">
        <v>0</v>
      </c>
      <c r="T230" s="143">
        <f>S230*H230</f>
        <v>0</v>
      </c>
      <c r="AR230" s="144" t="s">
        <v>467</v>
      </c>
      <c r="AT230" s="144" t="s">
        <v>331</v>
      </c>
      <c r="AU230" s="144" t="s">
        <v>86</v>
      </c>
      <c r="AY230" s="18" t="s">
        <v>143</v>
      </c>
      <c r="BE230" s="145">
        <f>IF(N230="základní",J230,0)</f>
        <v>0</v>
      </c>
      <c r="BF230" s="145">
        <f>IF(N230="snížená",J230,0)</f>
        <v>0</v>
      </c>
      <c r="BG230" s="145">
        <f>IF(N230="zákl. přenesená",J230,0)</f>
        <v>0</v>
      </c>
      <c r="BH230" s="145">
        <f>IF(N230="sníž. přenesená",J230,0)</f>
        <v>0</v>
      </c>
      <c r="BI230" s="145">
        <f>IF(N230="nulová",J230,0)</f>
        <v>0</v>
      </c>
      <c r="BJ230" s="18" t="s">
        <v>86</v>
      </c>
      <c r="BK230" s="145">
        <f>ROUND(I230*H230,2)</f>
        <v>0</v>
      </c>
      <c r="BL230" s="18" t="s">
        <v>259</v>
      </c>
      <c r="BM230" s="144" t="s">
        <v>1068</v>
      </c>
    </row>
    <row r="231" spans="2:65" s="1" customFormat="1" ht="11.25">
      <c r="B231" s="33"/>
      <c r="D231" s="146" t="s">
        <v>152</v>
      </c>
      <c r="F231" s="147" t="s">
        <v>1067</v>
      </c>
      <c r="I231" s="148"/>
      <c r="L231" s="33"/>
      <c r="M231" s="149"/>
      <c r="T231" s="54"/>
      <c r="AT231" s="18" t="s">
        <v>152</v>
      </c>
      <c r="AU231" s="18" t="s">
        <v>86</v>
      </c>
    </row>
    <row r="232" spans="2:65" s="1" customFormat="1" ht="16.5" customHeight="1">
      <c r="B232" s="132"/>
      <c r="C232" s="133" t="s">
        <v>1069</v>
      </c>
      <c r="D232" s="133" t="s">
        <v>145</v>
      </c>
      <c r="E232" s="134" t="s">
        <v>1070</v>
      </c>
      <c r="F232" s="135" t="s">
        <v>1071</v>
      </c>
      <c r="G232" s="136" t="s">
        <v>852</v>
      </c>
      <c r="H232" s="137">
        <v>1</v>
      </c>
      <c r="I232" s="138"/>
      <c r="J232" s="139">
        <f>ROUND(I232*H232,2)</f>
        <v>0</v>
      </c>
      <c r="K232" s="135" t="s">
        <v>3</v>
      </c>
      <c r="L232" s="33"/>
      <c r="M232" s="140" t="s">
        <v>3</v>
      </c>
      <c r="N232" s="141" t="s">
        <v>49</v>
      </c>
      <c r="P232" s="142">
        <f>O232*H232</f>
        <v>0</v>
      </c>
      <c r="Q232" s="142">
        <v>0</v>
      </c>
      <c r="R232" s="142">
        <f>Q232*H232</f>
        <v>0</v>
      </c>
      <c r="S232" s="142">
        <v>0</v>
      </c>
      <c r="T232" s="143">
        <f>S232*H232</f>
        <v>0</v>
      </c>
      <c r="AR232" s="144" t="s">
        <v>259</v>
      </c>
      <c r="AT232" s="144" t="s">
        <v>145</v>
      </c>
      <c r="AU232" s="144" t="s">
        <v>86</v>
      </c>
      <c r="AY232" s="18" t="s">
        <v>143</v>
      </c>
      <c r="BE232" s="145">
        <f>IF(N232="základní",J232,0)</f>
        <v>0</v>
      </c>
      <c r="BF232" s="145">
        <f>IF(N232="snížená",J232,0)</f>
        <v>0</v>
      </c>
      <c r="BG232" s="145">
        <f>IF(N232="zákl. přenesená",J232,0)</f>
        <v>0</v>
      </c>
      <c r="BH232" s="145">
        <f>IF(N232="sníž. přenesená",J232,0)</f>
        <v>0</v>
      </c>
      <c r="BI232" s="145">
        <f>IF(N232="nulová",J232,0)</f>
        <v>0</v>
      </c>
      <c r="BJ232" s="18" t="s">
        <v>86</v>
      </c>
      <c r="BK232" s="145">
        <f>ROUND(I232*H232,2)</f>
        <v>0</v>
      </c>
      <c r="BL232" s="18" t="s">
        <v>259</v>
      </c>
      <c r="BM232" s="144" t="s">
        <v>1072</v>
      </c>
    </row>
    <row r="233" spans="2:65" s="1" customFormat="1" ht="11.25">
      <c r="B233" s="33"/>
      <c r="D233" s="146" t="s">
        <v>152</v>
      </c>
      <c r="F233" s="147" t="s">
        <v>1071</v>
      </c>
      <c r="I233" s="148"/>
      <c r="L233" s="33"/>
      <c r="M233" s="149"/>
      <c r="T233" s="54"/>
      <c r="AT233" s="18" t="s">
        <v>152</v>
      </c>
      <c r="AU233" s="18" t="s">
        <v>86</v>
      </c>
    </row>
    <row r="234" spans="2:65" s="1" customFormat="1" ht="16.5" customHeight="1">
      <c r="B234" s="132"/>
      <c r="C234" s="176" t="s">
        <v>1073</v>
      </c>
      <c r="D234" s="176" t="s">
        <v>331</v>
      </c>
      <c r="E234" s="177" t="s">
        <v>1074</v>
      </c>
      <c r="F234" s="178" t="s">
        <v>1075</v>
      </c>
      <c r="G234" s="179" t="s">
        <v>852</v>
      </c>
      <c r="H234" s="180">
        <v>1</v>
      </c>
      <c r="I234" s="181"/>
      <c r="J234" s="182">
        <f>ROUND(I234*H234,2)</f>
        <v>0</v>
      </c>
      <c r="K234" s="178" t="s">
        <v>3</v>
      </c>
      <c r="L234" s="183"/>
      <c r="M234" s="184" t="s">
        <v>3</v>
      </c>
      <c r="N234" s="185" t="s">
        <v>49</v>
      </c>
      <c r="P234" s="142">
        <f>O234*H234</f>
        <v>0</v>
      </c>
      <c r="Q234" s="142">
        <v>0</v>
      </c>
      <c r="R234" s="142">
        <f>Q234*H234</f>
        <v>0</v>
      </c>
      <c r="S234" s="142">
        <v>0</v>
      </c>
      <c r="T234" s="143">
        <f>S234*H234</f>
        <v>0</v>
      </c>
      <c r="AR234" s="144" t="s">
        <v>467</v>
      </c>
      <c r="AT234" s="144" t="s">
        <v>331</v>
      </c>
      <c r="AU234" s="144" t="s">
        <v>86</v>
      </c>
      <c r="AY234" s="18" t="s">
        <v>143</v>
      </c>
      <c r="BE234" s="145">
        <f>IF(N234="základní",J234,0)</f>
        <v>0</v>
      </c>
      <c r="BF234" s="145">
        <f>IF(N234="snížená",J234,0)</f>
        <v>0</v>
      </c>
      <c r="BG234" s="145">
        <f>IF(N234="zákl. přenesená",J234,0)</f>
        <v>0</v>
      </c>
      <c r="BH234" s="145">
        <f>IF(N234="sníž. přenesená",J234,0)</f>
        <v>0</v>
      </c>
      <c r="BI234" s="145">
        <f>IF(N234="nulová",J234,0)</f>
        <v>0</v>
      </c>
      <c r="BJ234" s="18" t="s">
        <v>86</v>
      </c>
      <c r="BK234" s="145">
        <f>ROUND(I234*H234,2)</f>
        <v>0</v>
      </c>
      <c r="BL234" s="18" t="s">
        <v>259</v>
      </c>
      <c r="BM234" s="144" t="s">
        <v>1076</v>
      </c>
    </row>
    <row r="235" spans="2:65" s="1" customFormat="1" ht="11.25">
      <c r="B235" s="33"/>
      <c r="D235" s="146" t="s">
        <v>152</v>
      </c>
      <c r="F235" s="147" t="s">
        <v>1075</v>
      </c>
      <c r="I235" s="148"/>
      <c r="L235" s="33"/>
      <c r="M235" s="149"/>
      <c r="T235" s="54"/>
      <c r="AT235" s="18" t="s">
        <v>152</v>
      </c>
      <c r="AU235" s="18" t="s">
        <v>86</v>
      </c>
    </row>
    <row r="236" spans="2:65" s="1" customFormat="1" ht="16.5" customHeight="1">
      <c r="B236" s="132"/>
      <c r="C236" s="133" t="s">
        <v>1077</v>
      </c>
      <c r="D236" s="133" t="s">
        <v>145</v>
      </c>
      <c r="E236" s="134" t="s">
        <v>1078</v>
      </c>
      <c r="F236" s="135" t="s">
        <v>1079</v>
      </c>
      <c r="G236" s="136" t="s">
        <v>852</v>
      </c>
      <c r="H236" s="137">
        <v>1</v>
      </c>
      <c r="I236" s="138"/>
      <c r="J236" s="139">
        <f>ROUND(I236*H236,2)</f>
        <v>0</v>
      </c>
      <c r="K236" s="135" t="s">
        <v>3</v>
      </c>
      <c r="L236" s="33"/>
      <c r="M236" s="140" t="s">
        <v>3</v>
      </c>
      <c r="N236" s="141" t="s">
        <v>49</v>
      </c>
      <c r="P236" s="142">
        <f>O236*H236</f>
        <v>0</v>
      </c>
      <c r="Q236" s="142">
        <v>0</v>
      </c>
      <c r="R236" s="142">
        <f>Q236*H236</f>
        <v>0</v>
      </c>
      <c r="S236" s="142">
        <v>0</v>
      </c>
      <c r="T236" s="143">
        <f>S236*H236</f>
        <v>0</v>
      </c>
      <c r="AR236" s="144" t="s">
        <v>259</v>
      </c>
      <c r="AT236" s="144" t="s">
        <v>145</v>
      </c>
      <c r="AU236" s="144" t="s">
        <v>86</v>
      </c>
      <c r="AY236" s="18" t="s">
        <v>143</v>
      </c>
      <c r="BE236" s="145">
        <f>IF(N236="základní",J236,0)</f>
        <v>0</v>
      </c>
      <c r="BF236" s="145">
        <f>IF(N236="snížená",J236,0)</f>
        <v>0</v>
      </c>
      <c r="BG236" s="145">
        <f>IF(N236="zákl. přenesená",J236,0)</f>
        <v>0</v>
      </c>
      <c r="BH236" s="145">
        <f>IF(N236="sníž. přenesená",J236,0)</f>
        <v>0</v>
      </c>
      <c r="BI236" s="145">
        <f>IF(N236="nulová",J236,0)</f>
        <v>0</v>
      </c>
      <c r="BJ236" s="18" t="s">
        <v>86</v>
      </c>
      <c r="BK236" s="145">
        <f>ROUND(I236*H236,2)</f>
        <v>0</v>
      </c>
      <c r="BL236" s="18" t="s">
        <v>259</v>
      </c>
      <c r="BM236" s="144" t="s">
        <v>1080</v>
      </c>
    </row>
    <row r="237" spans="2:65" s="1" customFormat="1" ht="11.25">
      <c r="B237" s="33"/>
      <c r="D237" s="146" t="s">
        <v>152</v>
      </c>
      <c r="F237" s="147" t="s">
        <v>1079</v>
      </c>
      <c r="I237" s="148"/>
      <c r="L237" s="33"/>
      <c r="M237" s="149"/>
      <c r="T237" s="54"/>
      <c r="AT237" s="18" t="s">
        <v>152</v>
      </c>
      <c r="AU237" s="18" t="s">
        <v>86</v>
      </c>
    </row>
    <row r="238" spans="2:65" s="1" customFormat="1" ht="16.5" customHeight="1">
      <c r="B238" s="132"/>
      <c r="C238" s="133" t="s">
        <v>1081</v>
      </c>
      <c r="D238" s="133" t="s">
        <v>145</v>
      </c>
      <c r="E238" s="134" t="s">
        <v>1082</v>
      </c>
      <c r="F238" s="135" t="s">
        <v>1083</v>
      </c>
      <c r="G238" s="136" t="s">
        <v>852</v>
      </c>
      <c r="H238" s="137">
        <v>1</v>
      </c>
      <c r="I238" s="138"/>
      <c r="J238" s="139">
        <f>ROUND(I238*H238,2)</f>
        <v>0</v>
      </c>
      <c r="K238" s="135" t="s">
        <v>3</v>
      </c>
      <c r="L238" s="33"/>
      <c r="M238" s="140" t="s">
        <v>3</v>
      </c>
      <c r="N238" s="141" t="s">
        <v>49</v>
      </c>
      <c r="P238" s="142">
        <f>O238*H238</f>
        <v>0</v>
      </c>
      <c r="Q238" s="142">
        <v>0</v>
      </c>
      <c r="R238" s="142">
        <f>Q238*H238</f>
        <v>0</v>
      </c>
      <c r="S238" s="142">
        <v>0</v>
      </c>
      <c r="T238" s="143">
        <f>S238*H238</f>
        <v>0</v>
      </c>
      <c r="AR238" s="144" t="s">
        <v>259</v>
      </c>
      <c r="AT238" s="144" t="s">
        <v>145</v>
      </c>
      <c r="AU238" s="144" t="s">
        <v>86</v>
      </c>
      <c r="AY238" s="18" t="s">
        <v>143</v>
      </c>
      <c r="BE238" s="145">
        <f>IF(N238="základní",J238,0)</f>
        <v>0</v>
      </c>
      <c r="BF238" s="145">
        <f>IF(N238="snížená",J238,0)</f>
        <v>0</v>
      </c>
      <c r="BG238" s="145">
        <f>IF(N238="zákl. přenesená",J238,0)</f>
        <v>0</v>
      </c>
      <c r="BH238" s="145">
        <f>IF(N238="sníž. přenesená",J238,0)</f>
        <v>0</v>
      </c>
      <c r="BI238" s="145">
        <f>IF(N238="nulová",J238,0)</f>
        <v>0</v>
      </c>
      <c r="BJ238" s="18" t="s">
        <v>86</v>
      </c>
      <c r="BK238" s="145">
        <f>ROUND(I238*H238,2)</f>
        <v>0</v>
      </c>
      <c r="BL238" s="18" t="s">
        <v>259</v>
      </c>
      <c r="BM238" s="144" t="s">
        <v>1084</v>
      </c>
    </row>
    <row r="239" spans="2:65" s="1" customFormat="1" ht="11.25">
      <c r="B239" s="33"/>
      <c r="D239" s="146" t="s">
        <v>152</v>
      </c>
      <c r="F239" s="147" t="s">
        <v>1083</v>
      </c>
      <c r="I239" s="148"/>
      <c r="L239" s="33"/>
      <c r="M239" s="149"/>
      <c r="T239" s="54"/>
      <c r="AT239" s="18" t="s">
        <v>152</v>
      </c>
      <c r="AU239" s="18" t="s">
        <v>86</v>
      </c>
    </row>
    <row r="240" spans="2:65" s="1" customFormat="1" ht="16.5" customHeight="1">
      <c r="B240" s="132"/>
      <c r="C240" s="133" t="s">
        <v>1085</v>
      </c>
      <c r="D240" s="133" t="s">
        <v>145</v>
      </c>
      <c r="E240" s="134" t="s">
        <v>1086</v>
      </c>
      <c r="F240" s="135" t="s">
        <v>1087</v>
      </c>
      <c r="G240" s="136" t="s">
        <v>852</v>
      </c>
      <c r="H240" s="137">
        <v>1</v>
      </c>
      <c r="I240" s="138"/>
      <c r="J240" s="139">
        <f>ROUND(I240*H240,2)</f>
        <v>0</v>
      </c>
      <c r="K240" s="135" t="s">
        <v>3</v>
      </c>
      <c r="L240" s="33"/>
      <c r="M240" s="140" t="s">
        <v>3</v>
      </c>
      <c r="N240" s="141" t="s">
        <v>49</v>
      </c>
      <c r="P240" s="142">
        <f>O240*H240</f>
        <v>0</v>
      </c>
      <c r="Q240" s="142">
        <v>0</v>
      </c>
      <c r="R240" s="142">
        <f>Q240*H240</f>
        <v>0</v>
      </c>
      <c r="S240" s="142">
        <v>0</v>
      </c>
      <c r="T240" s="143">
        <f>S240*H240</f>
        <v>0</v>
      </c>
      <c r="AR240" s="144" t="s">
        <v>259</v>
      </c>
      <c r="AT240" s="144" t="s">
        <v>145</v>
      </c>
      <c r="AU240" s="144" t="s">
        <v>86</v>
      </c>
      <c r="AY240" s="18" t="s">
        <v>143</v>
      </c>
      <c r="BE240" s="145">
        <f>IF(N240="základní",J240,0)</f>
        <v>0</v>
      </c>
      <c r="BF240" s="145">
        <f>IF(N240="snížená",J240,0)</f>
        <v>0</v>
      </c>
      <c r="BG240" s="145">
        <f>IF(N240="zákl. přenesená",J240,0)</f>
        <v>0</v>
      </c>
      <c r="BH240" s="145">
        <f>IF(N240="sníž. přenesená",J240,0)</f>
        <v>0</v>
      </c>
      <c r="BI240" s="145">
        <f>IF(N240="nulová",J240,0)</f>
        <v>0</v>
      </c>
      <c r="BJ240" s="18" t="s">
        <v>86</v>
      </c>
      <c r="BK240" s="145">
        <f>ROUND(I240*H240,2)</f>
        <v>0</v>
      </c>
      <c r="BL240" s="18" t="s">
        <v>259</v>
      </c>
      <c r="BM240" s="144" t="s">
        <v>1088</v>
      </c>
    </row>
    <row r="241" spans="2:65" s="1" customFormat="1" ht="11.25">
      <c r="B241" s="33"/>
      <c r="D241" s="146" t="s">
        <v>152</v>
      </c>
      <c r="F241" s="147" t="s">
        <v>1087</v>
      </c>
      <c r="I241" s="148"/>
      <c r="L241" s="33"/>
      <c r="M241" s="149"/>
      <c r="T241" s="54"/>
      <c r="AT241" s="18" t="s">
        <v>152</v>
      </c>
      <c r="AU241" s="18" t="s">
        <v>86</v>
      </c>
    </row>
    <row r="242" spans="2:65" s="1" customFormat="1" ht="16.5" customHeight="1">
      <c r="B242" s="132"/>
      <c r="C242" s="176" t="s">
        <v>1089</v>
      </c>
      <c r="D242" s="176" t="s">
        <v>331</v>
      </c>
      <c r="E242" s="177" t="s">
        <v>1090</v>
      </c>
      <c r="F242" s="178" t="s">
        <v>1091</v>
      </c>
      <c r="G242" s="179" t="s">
        <v>852</v>
      </c>
      <c r="H242" s="180">
        <v>1</v>
      </c>
      <c r="I242" s="181"/>
      <c r="J242" s="182">
        <f>ROUND(I242*H242,2)</f>
        <v>0</v>
      </c>
      <c r="K242" s="178" t="s">
        <v>3</v>
      </c>
      <c r="L242" s="183"/>
      <c r="M242" s="184" t="s">
        <v>3</v>
      </c>
      <c r="N242" s="185" t="s">
        <v>49</v>
      </c>
      <c r="P242" s="142">
        <f>O242*H242</f>
        <v>0</v>
      </c>
      <c r="Q242" s="142">
        <v>0</v>
      </c>
      <c r="R242" s="142">
        <f>Q242*H242</f>
        <v>0</v>
      </c>
      <c r="S242" s="142">
        <v>0</v>
      </c>
      <c r="T242" s="143">
        <f>S242*H242</f>
        <v>0</v>
      </c>
      <c r="AR242" s="144" t="s">
        <v>467</v>
      </c>
      <c r="AT242" s="144" t="s">
        <v>331</v>
      </c>
      <c r="AU242" s="144" t="s">
        <v>86</v>
      </c>
      <c r="AY242" s="18" t="s">
        <v>143</v>
      </c>
      <c r="BE242" s="145">
        <f>IF(N242="základní",J242,0)</f>
        <v>0</v>
      </c>
      <c r="BF242" s="145">
        <f>IF(N242="snížená",J242,0)</f>
        <v>0</v>
      </c>
      <c r="BG242" s="145">
        <f>IF(N242="zákl. přenesená",J242,0)</f>
        <v>0</v>
      </c>
      <c r="BH242" s="145">
        <f>IF(N242="sníž. přenesená",J242,0)</f>
        <v>0</v>
      </c>
      <c r="BI242" s="145">
        <f>IF(N242="nulová",J242,0)</f>
        <v>0</v>
      </c>
      <c r="BJ242" s="18" t="s">
        <v>86</v>
      </c>
      <c r="BK242" s="145">
        <f>ROUND(I242*H242,2)</f>
        <v>0</v>
      </c>
      <c r="BL242" s="18" t="s">
        <v>259</v>
      </c>
      <c r="BM242" s="144" t="s">
        <v>1092</v>
      </c>
    </row>
    <row r="243" spans="2:65" s="1" customFormat="1" ht="11.25">
      <c r="B243" s="33"/>
      <c r="D243" s="146" t="s">
        <v>152</v>
      </c>
      <c r="F243" s="147" t="s">
        <v>1091</v>
      </c>
      <c r="I243" s="148"/>
      <c r="L243" s="33"/>
      <c r="M243" s="149"/>
      <c r="T243" s="54"/>
      <c r="AT243" s="18" t="s">
        <v>152</v>
      </c>
      <c r="AU243" s="18" t="s">
        <v>86</v>
      </c>
    </row>
    <row r="244" spans="2:65" s="11" customFormat="1" ht="25.9" customHeight="1">
      <c r="B244" s="120"/>
      <c r="D244" s="121" t="s">
        <v>77</v>
      </c>
      <c r="E244" s="122" t="s">
        <v>1093</v>
      </c>
      <c r="F244" s="122" t="s">
        <v>1094</v>
      </c>
      <c r="I244" s="123"/>
      <c r="J244" s="124">
        <f>BK244</f>
        <v>0</v>
      </c>
      <c r="L244" s="120"/>
      <c r="M244" s="125"/>
      <c r="P244" s="126">
        <f>SUM(P245:P284)</f>
        <v>0</v>
      </c>
      <c r="R244" s="126">
        <f>SUM(R245:R284)</f>
        <v>0</v>
      </c>
      <c r="T244" s="127">
        <f>SUM(T245:T284)</f>
        <v>0</v>
      </c>
      <c r="AR244" s="121" t="s">
        <v>86</v>
      </c>
      <c r="AT244" s="128" t="s">
        <v>77</v>
      </c>
      <c r="AU244" s="128" t="s">
        <v>78</v>
      </c>
      <c r="AY244" s="121" t="s">
        <v>143</v>
      </c>
      <c r="BK244" s="129">
        <f>SUM(BK245:BK284)</f>
        <v>0</v>
      </c>
    </row>
    <row r="245" spans="2:65" s="1" customFormat="1" ht="16.5" customHeight="1">
      <c r="B245" s="132"/>
      <c r="C245" s="133" t="s">
        <v>1095</v>
      </c>
      <c r="D245" s="133" t="s">
        <v>145</v>
      </c>
      <c r="E245" s="134" t="s">
        <v>1028</v>
      </c>
      <c r="F245" s="135" t="s">
        <v>1029</v>
      </c>
      <c r="G245" s="136" t="s">
        <v>180</v>
      </c>
      <c r="H245" s="137">
        <v>25</v>
      </c>
      <c r="I245" s="138"/>
      <c r="J245" s="139">
        <f>ROUND(I245*H245,2)</f>
        <v>0</v>
      </c>
      <c r="K245" s="135" t="s">
        <v>3</v>
      </c>
      <c r="L245" s="33"/>
      <c r="M245" s="140" t="s">
        <v>3</v>
      </c>
      <c r="N245" s="141" t="s">
        <v>49</v>
      </c>
      <c r="P245" s="142">
        <f>O245*H245</f>
        <v>0</v>
      </c>
      <c r="Q245" s="142">
        <v>0</v>
      </c>
      <c r="R245" s="142">
        <f>Q245*H245</f>
        <v>0</v>
      </c>
      <c r="S245" s="142">
        <v>0</v>
      </c>
      <c r="T245" s="143">
        <f>S245*H245</f>
        <v>0</v>
      </c>
      <c r="AR245" s="144" t="s">
        <v>259</v>
      </c>
      <c r="AT245" s="144" t="s">
        <v>145</v>
      </c>
      <c r="AU245" s="144" t="s">
        <v>86</v>
      </c>
      <c r="AY245" s="18" t="s">
        <v>143</v>
      </c>
      <c r="BE245" s="145">
        <f>IF(N245="základní",J245,0)</f>
        <v>0</v>
      </c>
      <c r="BF245" s="145">
        <f>IF(N245="snížená",J245,0)</f>
        <v>0</v>
      </c>
      <c r="BG245" s="145">
        <f>IF(N245="zákl. přenesená",J245,0)</f>
        <v>0</v>
      </c>
      <c r="BH245" s="145">
        <f>IF(N245="sníž. přenesená",J245,0)</f>
        <v>0</v>
      </c>
      <c r="BI245" s="145">
        <f>IF(N245="nulová",J245,0)</f>
        <v>0</v>
      </c>
      <c r="BJ245" s="18" t="s">
        <v>86</v>
      </c>
      <c r="BK245" s="145">
        <f>ROUND(I245*H245,2)</f>
        <v>0</v>
      </c>
      <c r="BL245" s="18" t="s">
        <v>259</v>
      </c>
      <c r="BM245" s="144" t="s">
        <v>1096</v>
      </c>
    </row>
    <row r="246" spans="2:65" s="1" customFormat="1" ht="11.25">
      <c r="B246" s="33"/>
      <c r="D246" s="146" t="s">
        <v>152</v>
      </c>
      <c r="F246" s="147" t="s">
        <v>1029</v>
      </c>
      <c r="I246" s="148"/>
      <c r="L246" s="33"/>
      <c r="M246" s="149"/>
      <c r="T246" s="54"/>
      <c r="AT246" s="18" t="s">
        <v>152</v>
      </c>
      <c r="AU246" s="18" t="s">
        <v>86</v>
      </c>
    </row>
    <row r="247" spans="2:65" s="1" customFormat="1" ht="16.5" customHeight="1">
      <c r="B247" s="132"/>
      <c r="C247" s="176" t="s">
        <v>1097</v>
      </c>
      <c r="D247" s="176" t="s">
        <v>331</v>
      </c>
      <c r="E247" s="177" t="s">
        <v>1031</v>
      </c>
      <c r="F247" s="178" t="s">
        <v>1032</v>
      </c>
      <c r="G247" s="179" t="s">
        <v>180</v>
      </c>
      <c r="H247" s="180">
        <v>25</v>
      </c>
      <c r="I247" s="181"/>
      <c r="J247" s="182">
        <f>ROUND(I247*H247,2)</f>
        <v>0</v>
      </c>
      <c r="K247" s="178" t="s">
        <v>3</v>
      </c>
      <c r="L247" s="183"/>
      <c r="M247" s="184" t="s">
        <v>3</v>
      </c>
      <c r="N247" s="185" t="s">
        <v>49</v>
      </c>
      <c r="P247" s="142">
        <f>O247*H247</f>
        <v>0</v>
      </c>
      <c r="Q247" s="142">
        <v>0</v>
      </c>
      <c r="R247" s="142">
        <f>Q247*H247</f>
        <v>0</v>
      </c>
      <c r="S247" s="142">
        <v>0</v>
      </c>
      <c r="T247" s="143">
        <f>S247*H247</f>
        <v>0</v>
      </c>
      <c r="AR247" s="144" t="s">
        <v>467</v>
      </c>
      <c r="AT247" s="144" t="s">
        <v>331</v>
      </c>
      <c r="AU247" s="144" t="s">
        <v>86</v>
      </c>
      <c r="AY247" s="18" t="s">
        <v>143</v>
      </c>
      <c r="BE247" s="145">
        <f>IF(N247="základní",J247,0)</f>
        <v>0</v>
      </c>
      <c r="BF247" s="145">
        <f>IF(N247="snížená",J247,0)</f>
        <v>0</v>
      </c>
      <c r="BG247" s="145">
        <f>IF(N247="zákl. přenesená",J247,0)</f>
        <v>0</v>
      </c>
      <c r="BH247" s="145">
        <f>IF(N247="sníž. přenesená",J247,0)</f>
        <v>0</v>
      </c>
      <c r="BI247" s="145">
        <f>IF(N247="nulová",J247,0)</f>
        <v>0</v>
      </c>
      <c r="BJ247" s="18" t="s">
        <v>86</v>
      </c>
      <c r="BK247" s="145">
        <f>ROUND(I247*H247,2)</f>
        <v>0</v>
      </c>
      <c r="BL247" s="18" t="s">
        <v>259</v>
      </c>
      <c r="BM247" s="144" t="s">
        <v>1098</v>
      </c>
    </row>
    <row r="248" spans="2:65" s="1" customFormat="1" ht="11.25">
      <c r="B248" s="33"/>
      <c r="D248" s="146" t="s">
        <v>152</v>
      </c>
      <c r="F248" s="147" t="s">
        <v>1032</v>
      </c>
      <c r="I248" s="148"/>
      <c r="L248" s="33"/>
      <c r="M248" s="149"/>
      <c r="T248" s="54"/>
      <c r="AT248" s="18" t="s">
        <v>152</v>
      </c>
      <c r="AU248" s="18" t="s">
        <v>86</v>
      </c>
    </row>
    <row r="249" spans="2:65" s="1" customFormat="1" ht="16.5" customHeight="1">
      <c r="B249" s="132"/>
      <c r="C249" s="133" t="s">
        <v>1099</v>
      </c>
      <c r="D249" s="133" t="s">
        <v>145</v>
      </c>
      <c r="E249" s="134" t="s">
        <v>1034</v>
      </c>
      <c r="F249" s="135" t="s">
        <v>1035</v>
      </c>
      <c r="G249" s="136" t="s">
        <v>852</v>
      </c>
      <c r="H249" s="137">
        <v>32</v>
      </c>
      <c r="I249" s="138"/>
      <c r="J249" s="139">
        <f>ROUND(I249*H249,2)</f>
        <v>0</v>
      </c>
      <c r="K249" s="135" t="s">
        <v>3</v>
      </c>
      <c r="L249" s="33"/>
      <c r="M249" s="140" t="s">
        <v>3</v>
      </c>
      <c r="N249" s="141" t="s">
        <v>49</v>
      </c>
      <c r="P249" s="142">
        <f>O249*H249</f>
        <v>0</v>
      </c>
      <c r="Q249" s="142">
        <v>0</v>
      </c>
      <c r="R249" s="142">
        <f>Q249*H249</f>
        <v>0</v>
      </c>
      <c r="S249" s="142">
        <v>0</v>
      </c>
      <c r="T249" s="143">
        <f>S249*H249</f>
        <v>0</v>
      </c>
      <c r="AR249" s="144" t="s">
        <v>259</v>
      </c>
      <c r="AT249" s="144" t="s">
        <v>145</v>
      </c>
      <c r="AU249" s="144" t="s">
        <v>86</v>
      </c>
      <c r="AY249" s="18" t="s">
        <v>143</v>
      </c>
      <c r="BE249" s="145">
        <f>IF(N249="základní",J249,0)</f>
        <v>0</v>
      </c>
      <c r="BF249" s="145">
        <f>IF(N249="snížená",J249,0)</f>
        <v>0</v>
      </c>
      <c r="BG249" s="145">
        <f>IF(N249="zákl. přenesená",J249,0)</f>
        <v>0</v>
      </c>
      <c r="BH249" s="145">
        <f>IF(N249="sníž. přenesená",J249,0)</f>
        <v>0</v>
      </c>
      <c r="BI249" s="145">
        <f>IF(N249="nulová",J249,0)</f>
        <v>0</v>
      </c>
      <c r="BJ249" s="18" t="s">
        <v>86</v>
      </c>
      <c r="BK249" s="145">
        <f>ROUND(I249*H249,2)</f>
        <v>0</v>
      </c>
      <c r="BL249" s="18" t="s">
        <v>259</v>
      </c>
      <c r="BM249" s="144" t="s">
        <v>1100</v>
      </c>
    </row>
    <row r="250" spans="2:65" s="1" customFormat="1" ht="11.25">
      <c r="B250" s="33"/>
      <c r="D250" s="146" t="s">
        <v>152</v>
      </c>
      <c r="F250" s="147" t="s">
        <v>1035</v>
      </c>
      <c r="I250" s="148"/>
      <c r="L250" s="33"/>
      <c r="M250" s="149"/>
      <c r="T250" s="54"/>
      <c r="AT250" s="18" t="s">
        <v>152</v>
      </c>
      <c r="AU250" s="18" t="s">
        <v>86</v>
      </c>
    </row>
    <row r="251" spans="2:65" s="1" customFormat="1" ht="16.5" customHeight="1">
      <c r="B251" s="132"/>
      <c r="C251" s="176" t="s">
        <v>1101</v>
      </c>
      <c r="D251" s="176" t="s">
        <v>331</v>
      </c>
      <c r="E251" s="177" t="s">
        <v>1037</v>
      </c>
      <c r="F251" s="178" t="s">
        <v>1038</v>
      </c>
      <c r="G251" s="179" t="s">
        <v>852</v>
      </c>
      <c r="H251" s="180">
        <v>32</v>
      </c>
      <c r="I251" s="181"/>
      <c r="J251" s="182">
        <f>ROUND(I251*H251,2)</f>
        <v>0</v>
      </c>
      <c r="K251" s="178" t="s">
        <v>3</v>
      </c>
      <c r="L251" s="183"/>
      <c r="M251" s="184" t="s">
        <v>3</v>
      </c>
      <c r="N251" s="185" t="s">
        <v>49</v>
      </c>
      <c r="P251" s="142">
        <f>O251*H251</f>
        <v>0</v>
      </c>
      <c r="Q251" s="142">
        <v>0</v>
      </c>
      <c r="R251" s="142">
        <f>Q251*H251</f>
        <v>0</v>
      </c>
      <c r="S251" s="142">
        <v>0</v>
      </c>
      <c r="T251" s="143">
        <f>S251*H251</f>
        <v>0</v>
      </c>
      <c r="AR251" s="144" t="s">
        <v>467</v>
      </c>
      <c r="AT251" s="144" t="s">
        <v>331</v>
      </c>
      <c r="AU251" s="144" t="s">
        <v>86</v>
      </c>
      <c r="AY251" s="18" t="s">
        <v>143</v>
      </c>
      <c r="BE251" s="145">
        <f>IF(N251="základní",J251,0)</f>
        <v>0</v>
      </c>
      <c r="BF251" s="145">
        <f>IF(N251="snížená",J251,0)</f>
        <v>0</v>
      </c>
      <c r="BG251" s="145">
        <f>IF(N251="zákl. přenesená",J251,0)</f>
        <v>0</v>
      </c>
      <c r="BH251" s="145">
        <f>IF(N251="sníž. přenesená",J251,0)</f>
        <v>0</v>
      </c>
      <c r="BI251" s="145">
        <f>IF(N251="nulová",J251,0)</f>
        <v>0</v>
      </c>
      <c r="BJ251" s="18" t="s">
        <v>86</v>
      </c>
      <c r="BK251" s="145">
        <f>ROUND(I251*H251,2)</f>
        <v>0</v>
      </c>
      <c r="BL251" s="18" t="s">
        <v>259</v>
      </c>
      <c r="BM251" s="144" t="s">
        <v>1102</v>
      </c>
    </row>
    <row r="252" spans="2:65" s="1" customFormat="1" ht="11.25">
      <c r="B252" s="33"/>
      <c r="D252" s="146" t="s">
        <v>152</v>
      </c>
      <c r="F252" s="147" t="s">
        <v>1038</v>
      </c>
      <c r="I252" s="148"/>
      <c r="L252" s="33"/>
      <c r="M252" s="149"/>
      <c r="T252" s="54"/>
      <c r="AT252" s="18" t="s">
        <v>152</v>
      </c>
      <c r="AU252" s="18" t="s">
        <v>86</v>
      </c>
    </row>
    <row r="253" spans="2:65" s="1" customFormat="1" ht="16.5" customHeight="1">
      <c r="B253" s="132"/>
      <c r="C253" s="133" t="s">
        <v>1103</v>
      </c>
      <c r="D253" s="133" t="s">
        <v>145</v>
      </c>
      <c r="E253" s="134" t="s">
        <v>1104</v>
      </c>
      <c r="F253" s="135" t="s">
        <v>1105</v>
      </c>
      <c r="G253" s="136" t="s">
        <v>852</v>
      </c>
      <c r="H253" s="137">
        <v>26</v>
      </c>
      <c r="I253" s="138"/>
      <c r="J253" s="139">
        <f>ROUND(I253*H253,2)</f>
        <v>0</v>
      </c>
      <c r="K253" s="135" t="s">
        <v>3</v>
      </c>
      <c r="L253" s="33"/>
      <c r="M253" s="140" t="s">
        <v>3</v>
      </c>
      <c r="N253" s="141" t="s">
        <v>49</v>
      </c>
      <c r="P253" s="142">
        <f>O253*H253</f>
        <v>0</v>
      </c>
      <c r="Q253" s="142">
        <v>0</v>
      </c>
      <c r="R253" s="142">
        <f>Q253*H253</f>
        <v>0</v>
      </c>
      <c r="S253" s="142">
        <v>0</v>
      </c>
      <c r="T253" s="143">
        <f>S253*H253</f>
        <v>0</v>
      </c>
      <c r="AR253" s="144" t="s">
        <v>259</v>
      </c>
      <c r="AT253" s="144" t="s">
        <v>145</v>
      </c>
      <c r="AU253" s="144" t="s">
        <v>86</v>
      </c>
      <c r="AY253" s="18" t="s">
        <v>143</v>
      </c>
      <c r="BE253" s="145">
        <f>IF(N253="základní",J253,0)</f>
        <v>0</v>
      </c>
      <c r="BF253" s="145">
        <f>IF(N253="snížená",J253,0)</f>
        <v>0</v>
      </c>
      <c r="BG253" s="145">
        <f>IF(N253="zákl. přenesená",J253,0)</f>
        <v>0</v>
      </c>
      <c r="BH253" s="145">
        <f>IF(N253="sníž. přenesená",J253,0)</f>
        <v>0</v>
      </c>
      <c r="BI253" s="145">
        <f>IF(N253="nulová",J253,0)</f>
        <v>0</v>
      </c>
      <c r="BJ253" s="18" t="s">
        <v>86</v>
      </c>
      <c r="BK253" s="145">
        <f>ROUND(I253*H253,2)</f>
        <v>0</v>
      </c>
      <c r="BL253" s="18" t="s">
        <v>259</v>
      </c>
      <c r="BM253" s="144" t="s">
        <v>1106</v>
      </c>
    </row>
    <row r="254" spans="2:65" s="1" customFormat="1" ht="11.25">
      <c r="B254" s="33"/>
      <c r="D254" s="146" t="s">
        <v>152</v>
      </c>
      <c r="F254" s="147" t="s">
        <v>1105</v>
      </c>
      <c r="I254" s="148"/>
      <c r="L254" s="33"/>
      <c r="M254" s="149"/>
      <c r="T254" s="54"/>
      <c r="AT254" s="18" t="s">
        <v>152</v>
      </c>
      <c r="AU254" s="18" t="s">
        <v>86</v>
      </c>
    </row>
    <row r="255" spans="2:65" s="1" customFormat="1" ht="16.5" customHeight="1">
      <c r="B255" s="132"/>
      <c r="C255" s="176" t="s">
        <v>1107</v>
      </c>
      <c r="D255" s="176" t="s">
        <v>331</v>
      </c>
      <c r="E255" s="177" t="s">
        <v>1108</v>
      </c>
      <c r="F255" s="178" t="s">
        <v>1109</v>
      </c>
      <c r="G255" s="179" t="s">
        <v>852</v>
      </c>
      <c r="H255" s="180">
        <v>26</v>
      </c>
      <c r="I255" s="181"/>
      <c r="J255" s="182">
        <f>ROUND(I255*H255,2)</f>
        <v>0</v>
      </c>
      <c r="K255" s="178" t="s">
        <v>3</v>
      </c>
      <c r="L255" s="183"/>
      <c r="M255" s="184" t="s">
        <v>3</v>
      </c>
      <c r="N255" s="185" t="s">
        <v>49</v>
      </c>
      <c r="P255" s="142">
        <f>O255*H255</f>
        <v>0</v>
      </c>
      <c r="Q255" s="142">
        <v>0</v>
      </c>
      <c r="R255" s="142">
        <f>Q255*H255</f>
        <v>0</v>
      </c>
      <c r="S255" s="142">
        <v>0</v>
      </c>
      <c r="T255" s="143">
        <f>S255*H255</f>
        <v>0</v>
      </c>
      <c r="AR255" s="144" t="s">
        <v>467</v>
      </c>
      <c r="AT255" s="144" t="s">
        <v>331</v>
      </c>
      <c r="AU255" s="144" t="s">
        <v>86</v>
      </c>
      <c r="AY255" s="18" t="s">
        <v>143</v>
      </c>
      <c r="BE255" s="145">
        <f>IF(N255="základní",J255,0)</f>
        <v>0</v>
      </c>
      <c r="BF255" s="145">
        <f>IF(N255="snížená",J255,0)</f>
        <v>0</v>
      </c>
      <c r="BG255" s="145">
        <f>IF(N255="zákl. přenesená",J255,0)</f>
        <v>0</v>
      </c>
      <c r="BH255" s="145">
        <f>IF(N255="sníž. přenesená",J255,0)</f>
        <v>0</v>
      </c>
      <c r="BI255" s="145">
        <f>IF(N255="nulová",J255,0)</f>
        <v>0</v>
      </c>
      <c r="BJ255" s="18" t="s">
        <v>86</v>
      </c>
      <c r="BK255" s="145">
        <f>ROUND(I255*H255,2)</f>
        <v>0</v>
      </c>
      <c r="BL255" s="18" t="s">
        <v>259</v>
      </c>
      <c r="BM255" s="144" t="s">
        <v>1110</v>
      </c>
    </row>
    <row r="256" spans="2:65" s="1" customFormat="1" ht="11.25">
      <c r="B256" s="33"/>
      <c r="D256" s="146" t="s">
        <v>152</v>
      </c>
      <c r="F256" s="147" t="s">
        <v>1109</v>
      </c>
      <c r="I256" s="148"/>
      <c r="L256" s="33"/>
      <c r="M256" s="149"/>
      <c r="T256" s="54"/>
      <c r="AT256" s="18" t="s">
        <v>152</v>
      </c>
      <c r="AU256" s="18" t="s">
        <v>86</v>
      </c>
    </row>
    <row r="257" spans="2:65" s="1" customFormat="1" ht="16.5" customHeight="1">
      <c r="B257" s="132"/>
      <c r="C257" s="133" t="s">
        <v>1111</v>
      </c>
      <c r="D257" s="133" t="s">
        <v>145</v>
      </c>
      <c r="E257" s="134" t="s">
        <v>1112</v>
      </c>
      <c r="F257" s="135" t="s">
        <v>1113</v>
      </c>
      <c r="G257" s="136" t="s">
        <v>852</v>
      </c>
      <c r="H257" s="137">
        <v>26</v>
      </c>
      <c r="I257" s="138"/>
      <c r="J257" s="139">
        <f>ROUND(I257*H257,2)</f>
        <v>0</v>
      </c>
      <c r="K257" s="135" t="s">
        <v>3</v>
      </c>
      <c r="L257" s="33"/>
      <c r="M257" s="140" t="s">
        <v>3</v>
      </c>
      <c r="N257" s="141" t="s">
        <v>49</v>
      </c>
      <c r="P257" s="142">
        <f>O257*H257</f>
        <v>0</v>
      </c>
      <c r="Q257" s="142">
        <v>0</v>
      </c>
      <c r="R257" s="142">
        <f>Q257*H257</f>
        <v>0</v>
      </c>
      <c r="S257" s="142">
        <v>0</v>
      </c>
      <c r="T257" s="143">
        <f>S257*H257</f>
        <v>0</v>
      </c>
      <c r="AR257" s="144" t="s">
        <v>259</v>
      </c>
      <c r="AT257" s="144" t="s">
        <v>145</v>
      </c>
      <c r="AU257" s="144" t="s">
        <v>86</v>
      </c>
      <c r="AY257" s="18" t="s">
        <v>143</v>
      </c>
      <c r="BE257" s="145">
        <f>IF(N257="základní",J257,0)</f>
        <v>0</v>
      </c>
      <c r="BF257" s="145">
        <f>IF(N257="snížená",J257,0)</f>
        <v>0</v>
      </c>
      <c r="BG257" s="145">
        <f>IF(N257="zákl. přenesená",J257,0)</f>
        <v>0</v>
      </c>
      <c r="BH257" s="145">
        <f>IF(N257="sníž. přenesená",J257,0)</f>
        <v>0</v>
      </c>
      <c r="BI257" s="145">
        <f>IF(N257="nulová",J257,0)</f>
        <v>0</v>
      </c>
      <c r="BJ257" s="18" t="s">
        <v>86</v>
      </c>
      <c r="BK257" s="145">
        <f>ROUND(I257*H257,2)</f>
        <v>0</v>
      </c>
      <c r="BL257" s="18" t="s">
        <v>259</v>
      </c>
      <c r="BM257" s="144" t="s">
        <v>1114</v>
      </c>
    </row>
    <row r="258" spans="2:65" s="1" customFormat="1" ht="11.25">
      <c r="B258" s="33"/>
      <c r="D258" s="146" t="s">
        <v>152</v>
      </c>
      <c r="F258" s="147" t="s">
        <v>1113</v>
      </c>
      <c r="I258" s="148"/>
      <c r="L258" s="33"/>
      <c r="M258" s="149"/>
      <c r="T258" s="54"/>
      <c r="AT258" s="18" t="s">
        <v>152</v>
      </c>
      <c r="AU258" s="18" t="s">
        <v>86</v>
      </c>
    </row>
    <row r="259" spans="2:65" s="1" customFormat="1" ht="16.5" customHeight="1">
      <c r="B259" s="132"/>
      <c r="C259" s="176" t="s">
        <v>1115</v>
      </c>
      <c r="D259" s="176" t="s">
        <v>331</v>
      </c>
      <c r="E259" s="177" t="s">
        <v>1116</v>
      </c>
      <c r="F259" s="178" t="s">
        <v>1117</v>
      </c>
      <c r="G259" s="179" t="s">
        <v>852</v>
      </c>
      <c r="H259" s="180">
        <v>26</v>
      </c>
      <c r="I259" s="181"/>
      <c r="J259" s="182">
        <f>ROUND(I259*H259,2)</f>
        <v>0</v>
      </c>
      <c r="K259" s="178" t="s">
        <v>3</v>
      </c>
      <c r="L259" s="183"/>
      <c r="M259" s="184" t="s">
        <v>3</v>
      </c>
      <c r="N259" s="185" t="s">
        <v>49</v>
      </c>
      <c r="P259" s="142">
        <f>O259*H259</f>
        <v>0</v>
      </c>
      <c r="Q259" s="142">
        <v>0</v>
      </c>
      <c r="R259" s="142">
        <f>Q259*H259</f>
        <v>0</v>
      </c>
      <c r="S259" s="142">
        <v>0</v>
      </c>
      <c r="T259" s="143">
        <f>S259*H259</f>
        <v>0</v>
      </c>
      <c r="AR259" s="144" t="s">
        <v>467</v>
      </c>
      <c r="AT259" s="144" t="s">
        <v>331</v>
      </c>
      <c r="AU259" s="144" t="s">
        <v>86</v>
      </c>
      <c r="AY259" s="18" t="s">
        <v>143</v>
      </c>
      <c r="BE259" s="145">
        <f>IF(N259="základní",J259,0)</f>
        <v>0</v>
      </c>
      <c r="BF259" s="145">
        <f>IF(N259="snížená",J259,0)</f>
        <v>0</v>
      </c>
      <c r="BG259" s="145">
        <f>IF(N259="zákl. přenesená",J259,0)</f>
        <v>0</v>
      </c>
      <c r="BH259" s="145">
        <f>IF(N259="sníž. přenesená",J259,0)</f>
        <v>0</v>
      </c>
      <c r="BI259" s="145">
        <f>IF(N259="nulová",J259,0)</f>
        <v>0</v>
      </c>
      <c r="BJ259" s="18" t="s">
        <v>86</v>
      </c>
      <c r="BK259" s="145">
        <f>ROUND(I259*H259,2)</f>
        <v>0</v>
      </c>
      <c r="BL259" s="18" t="s">
        <v>259</v>
      </c>
      <c r="BM259" s="144" t="s">
        <v>1118</v>
      </c>
    </row>
    <row r="260" spans="2:65" s="1" customFormat="1" ht="11.25">
      <c r="B260" s="33"/>
      <c r="D260" s="146" t="s">
        <v>152</v>
      </c>
      <c r="F260" s="147" t="s">
        <v>1117</v>
      </c>
      <c r="I260" s="148"/>
      <c r="L260" s="33"/>
      <c r="M260" s="149"/>
      <c r="T260" s="54"/>
      <c r="AT260" s="18" t="s">
        <v>152</v>
      </c>
      <c r="AU260" s="18" t="s">
        <v>86</v>
      </c>
    </row>
    <row r="261" spans="2:65" s="1" customFormat="1" ht="16.5" customHeight="1">
      <c r="B261" s="132"/>
      <c r="C261" s="133" t="s">
        <v>1119</v>
      </c>
      <c r="D261" s="133" t="s">
        <v>145</v>
      </c>
      <c r="E261" s="134" t="s">
        <v>1120</v>
      </c>
      <c r="F261" s="135" t="s">
        <v>1121</v>
      </c>
      <c r="G261" s="136" t="s">
        <v>852</v>
      </c>
      <c r="H261" s="137">
        <v>26</v>
      </c>
      <c r="I261" s="138"/>
      <c r="J261" s="139">
        <f>ROUND(I261*H261,2)</f>
        <v>0</v>
      </c>
      <c r="K261" s="135" t="s">
        <v>3</v>
      </c>
      <c r="L261" s="33"/>
      <c r="M261" s="140" t="s">
        <v>3</v>
      </c>
      <c r="N261" s="141" t="s">
        <v>49</v>
      </c>
      <c r="P261" s="142">
        <f>O261*H261</f>
        <v>0</v>
      </c>
      <c r="Q261" s="142">
        <v>0</v>
      </c>
      <c r="R261" s="142">
        <f>Q261*H261</f>
        <v>0</v>
      </c>
      <c r="S261" s="142">
        <v>0</v>
      </c>
      <c r="T261" s="143">
        <f>S261*H261</f>
        <v>0</v>
      </c>
      <c r="AR261" s="144" t="s">
        <v>259</v>
      </c>
      <c r="AT261" s="144" t="s">
        <v>145</v>
      </c>
      <c r="AU261" s="144" t="s">
        <v>86</v>
      </c>
      <c r="AY261" s="18" t="s">
        <v>143</v>
      </c>
      <c r="BE261" s="145">
        <f>IF(N261="základní",J261,0)</f>
        <v>0</v>
      </c>
      <c r="BF261" s="145">
        <f>IF(N261="snížená",J261,0)</f>
        <v>0</v>
      </c>
      <c r="BG261" s="145">
        <f>IF(N261="zákl. přenesená",J261,0)</f>
        <v>0</v>
      </c>
      <c r="BH261" s="145">
        <f>IF(N261="sníž. přenesená",J261,0)</f>
        <v>0</v>
      </c>
      <c r="BI261" s="145">
        <f>IF(N261="nulová",J261,0)</f>
        <v>0</v>
      </c>
      <c r="BJ261" s="18" t="s">
        <v>86</v>
      </c>
      <c r="BK261" s="145">
        <f>ROUND(I261*H261,2)</f>
        <v>0</v>
      </c>
      <c r="BL261" s="18" t="s">
        <v>259</v>
      </c>
      <c r="BM261" s="144" t="s">
        <v>1122</v>
      </c>
    </row>
    <row r="262" spans="2:65" s="1" customFormat="1" ht="11.25">
      <c r="B262" s="33"/>
      <c r="D262" s="146" t="s">
        <v>152</v>
      </c>
      <c r="F262" s="147" t="s">
        <v>1121</v>
      </c>
      <c r="I262" s="148"/>
      <c r="L262" s="33"/>
      <c r="M262" s="149"/>
      <c r="T262" s="54"/>
      <c r="AT262" s="18" t="s">
        <v>152</v>
      </c>
      <c r="AU262" s="18" t="s">
        <v>86</v>
      </c>
    </row>
    <row r="263" spans="2:65" s="1" customFormat="1" ht="16.5" customHeight="1">
      <c r="B263" s="132"/>
      <c r="C263" s="176" t="s">
        <v>1123</v>
      </c>
      <c r="D263" s="176" t="s">
        <v>331</v>
      </c>
      <c r="E263" s="177" t="s">
        <v>1124</v>
      </c>
      <c r="F263" s="178" t="s">
        <v>1125</v>
      </c>
      <c r="G263" s="179" t="s">
        <v>852</v>
      </c>
      <c r="H263" s="180">
        <v>26</v>
      </c>
      <c r="I263" s="181"/>
      <c r="J263" s="182">
        <f>ROUND(I263*H263,2)</f>
        <v>0</v>
      </c>
      <c r="K263" s="178" t="s">
        <v>3</v>
      </c>
      <c r="L263" s="183"/>
      <c r="M263" s="184" t="s">
        <v>3</v>
      </c>
      <c r="N263" s="185" t="s">
        <v>49</v>
      </c>
      <c r="P263" s="142">
        <f>O263*H263</f>
        <v>0</v>
      </c>
      <c r="Q263" s="142">
        <v>0</v>
      </c>
      <c r="R263" s="142">
        <f>Q263*H263</f>
        <v>0</v>
      </c>
      <c r="S263" s="142">
        <v>0</v>
      </c>
      <c r="T263" s="143">
        <f>S263*H263</f>
        <v>0</v>
      </c>
      <c r="AR263" s="144" t="s">
        <v>467</v>
      </c>
      <c r="AT263" s="144" t="s">
        <v>331</v>
      </c>
      <c r="AU263" s="144" t="s">
        <v>86</v>
      </c>
      <c r="AY263" s="18" t="s">
        <v>143</v>
      </c>
      <c r="BE263" s="145">
        <f>IF(N263="základní",J263,0)</f>
        <v>0</v>
      </c>
      <c r="BF263" s="145">
        <f>IF(N263="snížená",J263,0)</f>
        <v>0</v>
      </c>
      <c r="BG263" s="145">
        <f>IF(N263="zákl. přenesená",J263,0)</f>
        <v>0</v>
      </c>
      <c r="BH263" s="145">
        <f>IF(N263="sníž. přenesená",J263,0)</f>
        <v>0</v>
      </c>
      <c r="BI263" s="145">
        <f>IF(N263="nulová",J263,0)</f>
        <v>0</v>
      </c>
      <c r="BJ263" s="18" t="s">
        <v>86</v>
      </c>
      <c r="BK263" s="145">
        <f>ROUND(I263*H263,2)</f>
        <v>0</v>
      </c>
      <c r="BL263" s="18" t="s">
        <v>259</v>
      </c>
      <c r="BM263" s="144" t="s">
        <v>1126</v>
      </c>
    </row>
    <row r="264" spans="2:65" s="1" customFormat="1" ht="11.25">
      <c r="B264" s="33"/>
      <c r="D264" s="146" t="s">
        <v>152</v>
      </c>
      <c r="F264" s="147" t="s">
        <v>1125</v>
      </c>
      <c r="I264" s="148"/>
      <c r="L264" s="33"/>
      <c r="M264" s="149"/>
      <c r="T264" s="54"/>
      <c r="AT264" s="18" t="s">
        <v>152</v>
      </c>
      <c r="AU264" s="18" t="s">
        <v>86</v>
      </c>
    </row>
    <row r="265" spans="2:65" s="1" customFormat="1" ht="16.5" customHeight="1">
      <c r="B265" s="132"/>
      <c r="C265" s="133" t="s">
        <v>1127</v>
      </c>
      <c r="D265" s="133" t="s">
        <v>145</v>
      </c>
      <c r="E265" s="134" t="s">
        <v>1128</v>
      </c>
      <c r="F265" s="135" t="s">
        <v>1129</v>
      </c>
      <c r="G265" s="136" t="s">
        <v>180</v>
      </c>
      <c r="H265" s="137">
        <v>4.16</v>
      </c>
      <c r="I265" s="138"/>
      <c r="J265" s="139">
        <f>ROUND(I265*H265,2)</f>
        <v>0</v>
      </c>
      <c r="K265" s="135" t="s">
        <v>3</v>
      </c>
      <c r="L265" s="33"/>
      <c r="M265" s="140" t="s">
        <v>3</v>
      </c>
      <c r="N265" s="141" t="s">
        <v>49</v>
      </c>
      <c r="P265" s="142">
        <f>O265*H265</f>
        <v>0</v>
      </c>
      <c r="Q265" s="142">
        <v>0</v>
      </c>
      <c r="R265" s="142">
        <f>Q265*H265</f>
        <v>0</v>
      </c>
      <c r="S265" s="142">
        <v>0</v>
      </c>
      <c r="T265" s="143">
        <f>S265*H265</f>
        <v>0</v>
      </c>
      <c r="AR265" s="144" t="s">
        <v>259</v>
      </c>
      <c r="AT265" s="144" t="s">
        <v>145</v>
      </c>
      <c r="AU265" s="144" t="s">
        <v>86</v>
      </c>
      <c r="AY265" s="18" t="s">
        <v>143</v>
      </c>
      <c r="BE265" s="145">
        <f>IF(N265="základní",J265,0)</f>
        <v>0</v>
      </c>
      <c r="BF265" s="145">
        <f>IF(N265="snížená",J265,0)</f>
        <v>0</v>
      </c>
      <c r="BG265" s="145">
        <f>IF(N265="zákl. přenesená",J265,0)</f>
        <v>0</v>
      </c>
      <c r="BH265" s="145">
        <f>IF(N265="sníž. přenesená",J265,0)</f>
        <v>0</v>
      </c>
      <c r="BI265" s="145">
        <f>IF(N265="nulová",J265,0)</f>
        <v>0</v>
      </c>
      <c r="BJ265" s="18" t="s">
        <v>86</v>
      </c>
      <c r="BK265" s="145">
        <f>ROUND(I265*H265,2)</f>
        <v>0</v>
      </c>
      <c r="BL265" s="18" t="s">
        <v>259</v>
      </c>
      <c r="BM265" s="144" t="s">
        <v>1130</v>
      </c>
    </row>
    <row r="266" spans="2:65" s="1" customFormat="1" ht="11.25">
      <c r="B266" s="33"/>
      <c r="D266" s="146" t="s">
        <v>152</v>
      </c>
      <c r="F266" s="147" t="s">
        <v>1129</v>
      </c>
      <c r="I266" s="148"/>
      <c r="L266" s="33"/>
      <c r="M266" s="149"/>
      <c r="T266" s="54"/>
      <c r="AT266" s="18" t="s">
        <v>152</v>
      </c>
      <c r="AU266" s="18" t="s">
        <v>86</v>
      </c>
    </row>
    <row r="267" spans="2:65" s="1" customFormat="1" ht="16.5" customHeight="1">
      <c r="B267" s="132"/>
      <c r="C267" s="176" t="s">
        <v>1131</v>
      </c>
      <c r="D267" s="176" t="s">
        <v>331</v>
      </c>
      <c r="E267" s="177" t="s">
        <v>1132</v>
      </c>
      <c r="F267" s="178" t="s">
        <v>1133</v>
      </c>
      <c r="G267" s="179" t="s">
        <v>180</v>
      </c>
      <c r="H267" s="180">
        <v>4.16</v>
      </c>
      <c r="I267" s="181"/>
      <c r="J267" s="182">
        <f>ROUND(I267*H267,2)</f>
        <v>0</v>
      </c>
      <c r="K267" s="178" t="s">
        <v>3</v>
      </c>
      <c r="L267" s="183"/>
      <c r="M267" s="184" t="s">
        <v>3</v>
      </c>
      <c r="N267" s="185" t="s">
        <v>49</v>
      </c>
      <c r="P267" s="142">
        <f>O267*H267</f>
        <v>0</v>
      </c>
      <c r="Q267" s="142">
        <v>0</v>
      </c>
      <c r="R267" s="142">
        <f>Q267*H267</f>
        <v>0</v>
      </c>
      <c r="S267" s="142">
        <v>0</v>
      </c>
      <c r="T267" s="143">
        <f>S267*H267</f>
        <v>0</v>
      </c>
      <c r="AR267" s="144" t="s">
        <v>467</v>
      </c>
      <c r="AT267" s="144" t="s">
        <v>331</v>
      </c>
      <c r="AU267" s="144" t="s">
        <v>86</v>
      </c>
      <c r="AY267" s="18" t="s">
        <v>143</v>
      </c>
      <c r="BE267" s="145">
        <f>IF(N267="základní",J267,0)</f>
        <v>0</v>
      </c>
      <c r="BF267" s="145">
        <f>IF(N267="snížená",J267,0)</f>
        <v>0</v>
      </c>
      <c r="BG267" s="145">
        <f>IF(N267="zákl. přenesená",J267,0)</f>
        <v>0</v>
      </c>
      <c r="BH267" s="145">
        <f>IF(N267="sníž. přenesená",J267,0)</f>
        <v>0</v>
      </c>
      <c r="BI267" s="145">
        <f>IF(N267="nulová",J267,0)</f>
        <v>0</v>
      </c>
      <c r="BJ267" s="18" t="s">
        <v>86</v>
      </c>
      <c r="BK267" s="145">
        <f>ROUND(I267*H267,2)</f>
        <v>0</v>
      </c>
      <c r="BL267" s="18" t="s">
        <v>259</v>
      </c>
      <c r="BM267" s="144" t="s">
        <v>1134</v>
      </c>
    </row>
    <row r="268" spans="2:65" s="1" customFormat="1" ht="11.25">
      <c r="B268" s="33"/>
      <c r="D268" s="146" t="s">
        <v>152</v>
      </c>
      <c r="F268" s="147" t="s">
        <v>1133</v>
      </c>
      <c r="I268" s="148"/>
      <c r="L268" s="33"/>
      <c r="M268" s="149"/>
      <c r="T268" s="54"/>
      <c r="AT268" s="18" t="s">
        <v>152</v>
      </c>
      <c r="AU268" s="18" t="s">
        <v>86</v>
      </c>
    </row>
    <row r="269" spans="2:65" s="1" customFormat="1" ht="16.5" customHeight="1">
      <c r="B269" s="132"/>
      <c r="C269" s="133" t="s">
        <v>1135</v>
      </c>
      <c r="D269" s="133" t="s">
        <v>145</v>
      </c>
      <c r="E269" s="134" t="s">
        <v>1062</v>
      </c>
      <c r="F269" s="135" t="s">
        <v>1063</v>
      </c>
      <c r="G269" s="136" t="s">
        <v>180</v>
      </c>
      <c r="H269" s="137">
        <v>8</v>
      </c>
      <c r="I269" s="138"/>
      <c r="J269" s="139">
        <f>ROUND(I269*H269,2)</f>
        <v>0</v>
      </c>
      <c r="K269" s="135" t="s">
        <v>3</v>
      </c>
      <c r="L269" s="33"/>
      <c r="M269" s="140" t="s">
        <v>3</v>
      </c>
      <c r="N269" s="141" t="s">
        <v>49</v>
      </c>
      <c r="P269" s="142">
        <f>O269*H269</f>
        <v>0</v>
      </c>
      <c r="Q269" s="142">
        <v>0</v>
      </c>
      <c r="R269" s="142">
        <f>Q269*H269</f>
        <v>0</v>
      </c>
      <c r="S269" s="142">
        <v>0</v>
      </c>
      <c r="T269" s="143">
        <f>S269*H269</f>
        <v>0</v>
      </c>
      <c r="AR269" s="144" t="s">
        <v>259</v>
      </c>
      <c r="AT269" s="144" t="s">
        <v>145</v>
      </c>
      <c r="AU269" s="144" t="s">
        <v>86</v>
      </c>
      <c r="AY269" s="18" t="s">
        <v>143</v>
      </c>
      <c r="BE269" s="145">
        <f>IF(N269="základní",J269,0)</f>
        <v>0</v>
      </c>
      <c r="BF269" s="145">
        <f>IF(N269="snížená",J269,0)</f>
        <v>0</v>
      </c>
      <c r="BG269" s="145">
        <f>IF(N269="zákl. přenesená",J269,0)</f>
        <v>0</v>
      </c>
      <c r="BH269" s="145">
        <f>IF(N269="sníž. přenesená",J269,0)</f>
        <v>0</v>
      </c>
      <c r="BI269" s="145">
        <f>IF(N269="nulová",J269,0)</f>
        <v>0</v>
      </c>
      <c r="BJ269" s="18" t="s">
        <v>86</v>
      </c>
      <c r="BK269" s="145">
        <f>ROUND(I269*H269,2)</f>
        <v>0</v>
      </c>
      <c r="BL269" s="18" t="s">
        <v>259</v>
      </c>
      <c r="BM269" s="144" t="s">
        <v>1136</v>
      </c>
    </row>
    <row r="270" spans="2:65" s="1" customFormat="1" ht="11.25">
      <c r="B270" s="33"/>
      <c r="D270" s="146" t="s">
        <v>152</v>
      </c>
      <c r="F270" s="147" t="s">
        <v>1063</v>
      </c>
      <c r="I270" s="148"/>
      <c r="L270" s="33"/>
      <c r="M270" s="149"/>
      <c r="T270" s="54"/>
      <c r="AT270" s="18" t="s">
        <v>152</v>
      </c>
      <c r="AU270" s="18" t="s">
        <v>86</v>
      </c>
    </row>
    <row r="271" spans="2:65" s="1" customFormat="1" ht="16.5" customHeight="1">
      <c r="B271" s="132"/>
      <c r="C271" s="176" t="s">
        <v>1137</v>
      </c>
      <c r="D271" s="176" t="s">
        <v>331</v>
      </c>
      <c r="E271" s="177" t="s">
        <v>1066</v>
      </c>
      <c r="F271" s="178" t="s">
        <v>1067</v>
      </c>
      <c r="G271" s="179" t="s">
        <v>180</v>
      </c>
      <c r="H271" s="180">
        <v>8</v>
      </c>
      <c r="I271" s="181"/>
      <c r="J271" s="182">
        <f>ROUND(I271*H271,2)</f>
        <v>0</v>
      </c>
      <c r="K271" s="178" t="s">
        <v>3</v>
      </c>
      <c r="L271" s="183"/>
      <c r="M271" s="184" t="s">
        <v>3</v>
      </c>
      <c r="N271" s="185" t="s">
        <v>49</v>
      </c>
      <c r="P271" s="142">
        <f>O271*H271</f>
        <v>0</v>
      </c>
      <c r="Q271" s="142">
        <v>0</v>
      </c>
      <c r="R271" s="142">
        <f>Q271*H271</f>
        <v>0</v>
      </c>
      <c r="S271" s="142">
        <v>0</v>
      </c>
      <c r="T271" s="143">
        <f>S271*H271</f>
        <v>0</v>
      </c>
      <c r="AR271" s="144" t="s">
        <v>467</v>
      </c>
      <c r="AT271" s="144" t="s">
        <v>331</v>
      </c>
      <c r="AU271" s="144" t="s">
        <v>86</v>
      </c>
      <c r="AY271" s="18" t="s">
        <v>143</v>
      </c>
      <c r="BE271" s="145">
        <f>IF(N271="základní",J271,0)</f>
        <v>0</v>
      </c>
      <c r="BF271" s="145">
        <f>IF(N271="snížená",J271,0)</f>
        <v>0</v>
      </c>
      <c r="BG271" s="145">
        <f>IF(N271="zákl. přenesená",J271,0)</f>
        <v>0</v>
      </c>
      <c r="BH271" s="145">
        <f>IF(N271="sníž. přenesená",J271,0)</f>
        <v>0</v>
      </c>
      <c r="BI271" s="145">
        <f>IF(N271="nulová",J271,0)</f>
        <v>0</v>
      </c>
      <c r="BJ271" s="18" t="s">
        <v>86</v>
      </c>
      <c r="BK271" s="145">
        <f>ROUND(I271*H271,2)</f>
        <v>0</v>
      </c>
      <c r="BL271" s="18" t="s">
        <v>259</v>
      </c>
      <c r="BM271" s="144" t="s">
        <v>1138</v>
      </c>
    </row>
    <row r="272" spans="2:65" s="1" customFormat="1" ht="11.25">
      <c r="B272" s="33"/>
      <c r="D272" s="146" t="s">
        <v>152</v>
      </c>
      <c r="F272" s="147" t="s">
        <v>1067</v>
      </c>
      <c r="I272" s="148"/>
      <c r="L272" s="33"/>
      <c r="M272" s="149"/>
      <c r="T272" s="54"/>
      <c r="AT272" s="18" t="s">
        <v>152</v>
      </c>
      <c r="AU272" s="18" t="s">
        <v>86</v>
      </c>
    </row>
    <row r="273" spans="2:65" s="1" customFormat="1" ht="16.5" customHeight="1">
      <c r="B273" s="132"/>
      <c r="C273" s="133" t="s">
        <v>1139</v>
      </c>
      <c r="D273" s="133" t="s">
        <v>145</v>
      </c>
      <c r="E273" s="134" t="s">
        <v>1070</v>
      </c>
      <c r="F273" s="135" t="s">
        <v>1071</v>
      </c>
      <c r="G273" s="136" t="s">
        <v>852</v>
      </c>
      <c r="H273" s="137">
        <v>1</v>
      </c>
      <c r="I273" s="138"/>
      <c r="J273" s="139">
        <f>ROUND(I273*H273,2)</f>
        <v>0</v>
      </c>
      <c r="K273" s="135" t="s">
        <v>3</v>
      </c>
      <c r="L273" s="33"/>
      <c r="M273" s="140" t="s">
        <v>3</v>
      </c>
      <c r="N273" s="141" t="s">
        <v>49</v>
      </c>
      <c r="P273" s="142">
        <f>O273*H273</f>
        <v>0</v>
      </c>
      <c r="Q273" s="142">
        <v>0</v>
      </c>
      <c r="R273" s="142">
        <f>Q273*H273</f>
        <v>0</v>
      </c>
      <c r="S273" s="142">
        <v>0</v>
      </c>
      <c r="T273" s="143">
        <f>S273*H273</f>
        <v>0</v>
      </c>
      <c r="AR273" s="144" t="s">
        <v>259</v>
      </c>
      <c r="AT273" s="144" t="s">
        <v>145</v>
      </c>
      <c r="AU273" s="144" t="s">
        <v>86</v>
      </c>
      <c r="AY273" s="18" t="s">
        <v>143</v>
      </c>
      <c r="BE273" s="145">
        <f>IF(N273="základní",J273,0)</f>
        <v>0</v>
      </c>
      <c r="BF273" s="145">
        <f>IF(N273="snížená",J273,0)</f>
        <v>0</v>
      </c>
      <c r="BG273" s="145">
        <f>IF(N273="zákl. přenesená",J273,0)</f>
        <v>0</v>
      </c>
      <c r="BH273" s="145">
        <f>IF(N273="sníž. přenesená",J273,0)</f>
        <v>0</v>
      </c>
      <c r="BI273" s="145">
        <f>IF(N273="nulová",J273,0)</f>
        <v>0</v>
      </c>
      <c r="BJ273" s="18" t="s">
        <v>86</v>
      </c>
      <c r="BK273" s="145">
        <f>ROUND(I273*H273,2)</f>
        <v>0</v>
      </c>
      <c r="BL273" s="18" t="s">
        <v>259</v>
      </c>
      <c r="BM273" s="144" t="s">
        <v>1140</v>
      </c>
    </row>
    <row r="274" spans="2:65" s="1" customFormat="1" ht="11.25">
      <c r="B274" s="33"/>
      <c r="D274" s="146" t="s">
        <v>152</v>
      </c>
      <c r="F274" s="147" t="s">
        <v>1071</v>
      </c>
      <c r="I274" s="148"/>
      <c r="L274" s="33"/>
      <c r="M274" s="149"/>
      <c r="T274" s="54"/>
      <c r="AT274" s="18" t="s">
        <v>152</v>
      </c>
      <c r="AU274" s="18" t="s">
        <v>86</v>
      </c>
    </row>
    <row r="275" spans="2:65" s="1" customFormat="1" ht="16.5" customHeight="1">
      <c r="B275" s="132"/>
      <c r="C275" s="176" t="s">
        <v>1141</v>
      </c>
      <c r="D275" s="176" t="s">
        <v>331</v>
      </c>
      <c r="E275" s="177" t="s">
        <v>1074</v>
      </c>
      <c r="F275" s="178" t="s">
        <v>1075</v>
      </c>
      <c r="G275" s="179" t="s">
        <v>852</v>
      </c>
      <c r="H275" s="180">
        <v>1</v>
      </c>
      <c r="I275" s="181"/>
      <c r="J275" s="182">
        <f>ROUND(I275*H275,2)</f>
        <v>0</v>
      </c>
      <c r="K275" s="178" t="s">
        <v>3</v>
      </c>
      <c r="L275" s="183"/>
      <c r="M275" s="184" t="s">
        <v>3</v>
      </c>
      <c r="N275" s="185" t="s">
        <v>49</v>
      </c>
      <c r="P275" s="142">
        <f>O275*H275</f>
        <v>0</v>
      </c>
      <c r="Q275" s="142">
        <v>0</v>
      </c>
      <c r="R275" s="142">
        <f>Q275*H275</f>
        <v>0</v>
      </c>
      <c r="S275" s="142">
        <v>0</v>
      </c>
      <c r="T275" s="143">
        <f>S275*H275</f>
        <v>0</v>
      </c>
      <c r="AR275" s="144" t="s">
        <v>467</v>
      </c>
      <c r="AT275" s="144" t="s">
        <v>331</v>
      </c>
      <c r="AU275" s="144" t="s">
        <v>86</v>
      </c>
      <c r="AY275" s="18" t="s">
        <v>143</v>
      </c>
      <c r="BE275" s="145">
        <f>IF(N275="základní",J275,0)</f>
        <v>0</v>
      </c>
      <c r="BF275" s="145">
        <f>IF(N275="snížená",J275,0)</f>
        <v>0</v>
      </c>
      <c r="BG275" s="145">
        <f>IF(N275="zákl. přenesená",J275,0)</f>
        <v>0</v>
      </c>
      <c r="BH275" s="145">
        <f>IF(N275="sníž. přenesená",J275,0)</f>
        <v>0</v>
      </c>
      <c r="BI275" s="145">
        <f>IF(N275="nulová",J275,0)</f>
        <v>0</v>
      </c>
      <c r="BJ275" s="18" t="s">
        <v>86</v>
      </c>
      <c r="BK275" s="145">
        <f>ROUND(I275*H275,2)</f>
        <v>0</v>
      </c>
      <c r="BL275" s="18" t="s">
        <v>259</v>
      </c>
      <c r="BM275" s="144" t="s">
        <v>1142</v>
      </c>
    </row>
    <row r="276" spans="2:65" s="1" customFormat="1" ht="11.25">
      <c r="B276" s="33"/>
      <c r="D276" s="146" t="s">
        <v>152</v>
      </c>
      <c r="F276" s="147" t="s">
        <v>1075</v>
      </c>
      <c r="I276" s="148"/>
      <c r="L276" s="33"/>
      <c r="M276" s="149"/>
      <c r="T276" s="54"/>
      <c r="AT276" s="18" t="s">
        <v>152</v>
      </c>
      <c r="AU276" s="18" t="s">
        <v>86</v>
      </c>
    </row>
    <row r="277" spans="2:65" s="1" customFormat="1" ht="16.5" customHeight="1">
      <c r="B277" s="132"/>
      <c r="C277" s="133" t="s">
        <v>1143</v>
      </c>
      <c r="D277" s="133" t="s">
        <v>145</v>
      </c>
      <c r="E277" s="134" t="s">
        <v>1078</v>
      </c>
      <c r="F277" s="135" t="s">
        <v>1079</v>
      </c>
      <c r="G277" s="136" t="s">
        <v>852</v>
      </c>
      <c r="H277" s="137">
        <v>1</v>
      </c>
      <c r="I277" s="138"/>
      <c r="J277" s="139">
        <f>ROUND(I277*H277,2)</f>
        <v>0</v>
      </c>
      <c r="K277" s="135" t="s">
        <v>3</v>
      </c>
      <c r="L277" s="33"/>
      <c r="M277" s="140" t="s">
        <v>3</v>
      </c>
      <c r="N277" s="141" t="s">
        <v>49</v>
      </c>
      <c r="P277" s="142">
        <f>O277*H277</f>
        <v>0</v>
      </c>
      <c r="Q277" s="142">
        <v>0</v>
      </c>
      <c r="R277" s="142">
        <f>Q277*H277</f>
        <v>0</v>
      </c>
      <c r="S277" s="142">
        <v>0</v>
      </c>
      <c r="T277" s="143">
        <f>S277*H277</f>
        <v>0</v>
      </c>
      <c r="AR277" s="144" t="s">
        <v>259</v>
      </c>
      <c r="AT277" s="144" t="s">
        <v>145</v>
      </c>
      <c r="AU277" s="144" t="s">
        <v>86</v>
      </c>
      <c r="AY277" s="18" t="s">
        <v>143</v>
      </c>
      <c r="BE277" s="145">
        <f>IF(N277="základní",J277,0)</f>
        <v>0</v>
      </c>
      <c r="BF277" s="145">
        <f>IF(N277="snížená",J277,0)</f>
        <v>0</v>
      </c>
      <c r="BG277" s="145">
        <f>IF(N277="zákl. přenesená",J277,0)</f>
        <v>0</v>
      </c>
      <c r="BH277" s="145">
        <f>IF(N277="sníž. přenesená",J277,0)</f>
        <v>0</v>
      </c>
      <c r="BI277" s="145">
        <f>IF(N277="nulová",J277,0)</f>
        <v>0</v>
      </c>
      <c r="BJ277" s="18" t="s">
        <v>86</v>
      </c>
      <c r="BK277" s="145">
        <f>ROUND(I277*H277,2)</f>
        <v>0</v>
      </c>
      <c r="BL277" s="18" t="s">
        <v>259</v>
      </c>
      <c r="BM277" s="144" t="s">
        <v>1144</v>
      </c>
    </row>
    <row r="278" spans="2:65" s="1" customFormat="1" ht="11.25">
      <c r="B278" s="33"/>
      <c r="D278" s="146" t="s">
        <v>152</v>
      </c>
      <c r="F278" s="147" t="s">
        <v>1079</v>
      </c>
      <c r="I278" s="148"/>
      <c r="L278" s="33"/>
      <c r="M278" s="149"/>
      <c r="T278" s="54"/>
      <c r="AT278" s="18" t="s">
        <v>152</v>
      </c>
      <c r="AU278" s="18" t="s">
        <v>86</v>
      </c>
    </row>
    <row r="279" spans="2:65" s="1" customFormat="1" ht="16.5" customHeight="1">
      <c r="B279" s="132"/>
      <c r="C279" s="176" t="s">
        <v>1145</v>
      </c>
      <c r="D279" s="176" t="s">
        <v>331</v>
      </c>
      <c r="E279" s="177" t="s">
        <v>1082</v>
      </c>
      <c r="F279" s="178" t="s">
        <v>1083</v>
      </c>
      <c r="G279" s="179" t="s">
        <v>852</v>
      </c>
      <c r="H279" s="180">
        <v>1</v>
      </c>
      <c r="I279" s="181"/>
      <c r="J279" s="182">
        <f>ROUND(I279*H279,2)</f>
        <v>0</v>
      </c>
      <c r="K279" s="178" t="s">
        <v>3</v>
      </c>
      <c r="L279" s="183"/>
      <c r="M279" s="184" t="s">
        <v>3</v>
      </c>
      <c r="N279" s="185" t="s">
        <v>49</v>
      </c>
      <c r="P279" s="142">
        <f>O279*H279</f>
        <v>0</v>
      </c>
      <c r="Q279" s="142">
        <v>0</v>
      </c>
      <c r="R279" s="142">
        <f>Q279*H279</f>
        <v>0</v>
      </c>
      <c r="S279" s="142">
        <v>0</v>
      </c>
      <c r="T279" s="143">
        <f>S279*H279</f>
        <v>0</v>
      </c>
      <c r="AR279" s="144" t="s">
        <v>467</v>
      </c>
      <c r="AT279" s="144" t="s">
        <v>331</v>
      </c>
      <c r="AU279" s="144" t="s">
        <v>86</v>
      </c>
      <c r="AY279" s="18" t="s">
        <v>143</v>
      </c>
      <c r="BE279" s="145">
        <f>IF(N279="základní",J279,0)</f>
        <v>0</v>
      </c>
      <c r="BF279" s="145">
        <f>IF(N279="snížená",J279,0)</f>
        <v>0</v>
      </c>
      <c r="BG279" s="145">
        <f>IF(N279="zákl. přenesená",J279,0)</f>
        <v>0</v>
      </c>
      <c r="BH279" s="145">
        <f>IF(N279="sníž. přenesená",J279,0)</f>
        <v>0</v>
      </c>
      <c r="BI279" s="145">
        <f>IF(N279="nulová",J279,0)</f>
        <v>0</v>
      </c>
      <c r="BJ279" s="18" t="s">
        <v>86</v>
      </c>
      <c r="BK279" s="145">
        <f>ROUND(I279*H279,2)</f>
        <v>0</v>
      </c>
      <c r="BL279" s="18" t="s">
        <v>259</v>
      </c>
      <c r="BM279" s="144" t="s">
        <v>1146</v>
      </c>
    </row>
    <row r="280" spans="2:65" s="1" customFormat="1" ht="11.25">
      <c r="B280" s="33"/>
      <c r="D280" s="146" t="s">
        <v>152</v>
      </c>
      <c r="F280" s="147" t="s">
        <v>1083</v>
      </c>
      <c r="I280" s="148"/>
      <c r="L280" s="33"/>
      <c r="M280" s="149"/>
      <c r="T280" s="54"/>
      <c r="AT280" s="18" t="s">
        <v>152</v>
      </c>
      <c r="AU280" s="18" t="s">
        <v>86</v>
      </c>
    </row>
    <row r="281" spans="2:65" s="1" customFormat="1" ht="16.5" customHeight="1">
      <c r="B281" s="132"/>
      <c r="C281" s="133" t="s">
        <v>1147</v>
      </c>
      <c r="D281" s="133" t="s">
        <v>145</v>
      </c>
      <c r="E281" s="134" t="s">
        <v>1086</v>
      </c>
      <c r="F281" s="135" t="s">
        <v>1087</v>
      </c>
      <c r="G281" s="136" t="s">
        <v>852</v>
      </c>
      <c r="H281" s="137">
        <v>1</v>
      </c>
      <c r="I281" s="138"/>
      <c r="J281" s="139">
        <f>ROUND(I281*H281,2)</f>
        <v>0</v>
      </c>
      <c r="K281" s="135" t="s">
        <v>3</v>
      </c>
      <c r="L281" s="33"/>
      <c r="M281" s="140" t="s">
        <v>3</v>
      </c>
      <c r="N281" s="141" t="s">
        <v>49</v>
      </c>
      <c r="P281" s="142">
        <f>O281*H281</f>
        <v>0</v>
      </c>
      <c r="Q281" s="142">
        <v>0</v>
      </c>
      <c r="R281" s="142">
        <f>Q281*H281</f>
        <v>0</v>
      </c>
      <c r="S281" s="142">
        <v>0</v>
      </c>
      <c r="T281" s="143">
        <f>S281*H281</f>
        <v>0</v>
      </c>
      <c r="AR281" s="144" t="s">
        <v>259</v>
      </c>
      <c r="AT281" s="144" t="s">
        <v>145</v>
      </c>
      <c r="AU281" s="144" t="s">
        <v>86</v>
      </c>
      <c r="AY281" s="18" t="s">
        <v>143</v>
      </c>
      <c r="BE281" s="145">
        <f>IF(N281="základní",J281,0)</f>
        <v>0</v>
      </c>
      <c r="BF281" s="145">
        <f>IF(N281="snížená",J281,0)</f>
        <v>0</v>
      </c>
      <c r="BG281" s="145">
        <f>IF(N281="zákl. přenesená",J281,0)</f>
        <v>0</v>
      </c>
      <c r="BH281" s="145">
        <f>IF(N281="sníž. přenesená",J281,0)</f>
        <v>0</v>
      </c>
      <c r="BI281" s="145">
        <f>IF(N281="nulová",J281,0)</f>
        <v>0</v>
      </c>
      <c r="BJ281" s="18" t="s">
        <v>86</v>
      </c>
      <c r="BK281" s="145">
        <f>ROUND(I281*H281,2)</f>
        <v>0</v>
      </c>
      <c r="BL281" s="18" t="s">
        <v>259</v>
      </c>
      <c r="BM281" s="144" t="s">
        <v>1148</v>
      </c>
    </row>
    <row r="282" spans="2:65" s="1" customFormat="1" ht="11.25">
      <c r="B282" s="33"/>
      <c r="D282" s="146" t="s">
        <v>152</v>
      </c>
      <c r="F282" s="147" t="s">
        <v>1087</v>
      </c>
      <c r="I282" s="148"/>
      <c r="L282" s="33"/>
      <c r="M282" s="149"/>
      <c r="T282" s="54"/>
      <c r="AT282" s="18" t="s">
        <v>152</v>
      </c>
      <c r="AU282" s="18" t="s">
        <v>86</v>
      </c>
    </row>
    <row r="283" spans="2:65" s="1" customFormat="1" ht="16.5" customHeight="1">
      <c r="B283" s="132"/>
      <c r="C283" s="176" t="s">
        <v>1149</v>
      </c>
      <c r="D283" s="176" t="s">
        <v>331</v>
      </c>
      <c r="E283" s="177" t="s">
        <v>1090</v>
      </c>
      <c r="F283" s="178" t="s">
        <v>1091</v>
      </c>
      <c r="G283" s="179" t="s">
        <v>852</v>
      </c>
      <c r="H283" s="180">
        <v>1</v>
      </c>
      <c r="I283" s="181"/>
      <c r="J283" s="182">
        <f>ROUND(I283*H283,2)</f>
        <v>0</v>
      </c>
      <c r="K283" s="178" t="s">
        <v>3</v>
      </c>
      <c r="L283" s="183"/>
      <c r="M283" s="184" t="s">
        <v>3</v>
      </c>
      <c r="N283" s="185" t="s">
        <v>49</v>
      </c>
      <c r="P283" s="142">
        <f>O283*H283</f>
        <v>0</v>
      </c>
      <c r="Q283" s="142">
        <v>0</v>
      </c>
      <c r="R283" s="142">
        <f>Q283*H283</f>
        <v>0</v>
      </c>
      <c r="S283" s="142">
        <v>0</v>
      </c>
      <c r="T283" s="143">
        <f>S283*H283</f>
        <v>0</v>
      </c>
      <c r="AR283" s="144" t="s">
        <v>467</v>
      </c>
      <c r="AT283" s="144" t="s">
        <v>331</v>
      </c>
      <c r="AU283" s="144" t="s">
        <v>86</v>
      </c>
      <c r="AY283" s="18" t="s">
        <v>143</v>
      </c>
      <c r="BE283" s="145">
        <f>IF(N283="základní",J283,0)</f>
        <v>0</v>
      </c>
      <c r="BF283" s="145">
        <f>IF(N283="snížená",J283,0)</f>
        <v>0</v>
      </c>
      <c r="BG283" s="145">
        <f>IF(N283="zákl. přenesená",J283,0)</f>
        <v>0</v>
      </c>
      <c r="BH283" s="145">
        <f>IF(N283="sníž. přenesená",J283,0)</f>
        <v>0</v>
      </c>
      <c r="BI283" s="145">
        <f>IF(N283="nulová",J283,0)</f>
        <v>0</v>
      </c>
      <c r="BJ283" s="18" t="s">
        <v>86</v>
      </c>
      <c r="BK283" s="145">
        <f>ROUND(I283*H283,2)</f>
        <v>0</v>
      </c>
      <c r="BL283" s="18" t="s">
        <v>259</v>
      </c>
      <c r="BM283" s="144" t="s">
        <v>1150</v>
      </c>
    </row>
    <row r="284" spans="2:65" s="1" customFormat="1" ht="11.25">
      <c r="B284" s="33"/>
      <c r="D284" s="146" t="s">
        <v>152</v>
      </c>
      <c r="F284" s="147" t="s">
        <v>1091</v>
      </c>
      <c r="I284" s="148"/>
      <c r="L284" s="33"/>
      <c r="M284" s="149"/>
      <c r="T284" s="54"/>
      <c r="AT284" s="18" t="s">
        <v>152</v>
      </c>
      <c r="AU284" s="18" t="s">
        <v>86</v>
      </c>
    </row>
    <row r="285" spans="2:65" s="11" customFormat="1" ht="25.9" customHeight="1">
      <c r="B285" s="120"/>
      <c r="D285" s="121" t="s">
        <v>77</v>
      </c>
      <c r="E285" s="122" t="s">
        <v>1151</v>
      </c>
      <c r="F285" s="122" t="s">
        <v>1152</v>
      </c>
      <c r="I285" s="123"/>
      <c r="J285" s="124">
        <f>BK285</f>
        <v>0</v>
      </c>
      <c r="L285" s="120"/>
      <c r="M285" s="125"/>
      <c r="P285" s="126">
        <f>SUM(P286:P300)</f>
        <v>0</v>
      </c>
      <c r="R285" s="126">
        <f>SUM(R286:R300)</f>
        <v>3.0949999999999998E-2</v>
      </c>
      <c r="T285" s="127">
        <f>SUM(T286:T300)</f>
        <v>0</v>
      </c>
      <c r="AR285" s="121" t="s">
        <v>88</v>
      </c>
      <c r="AT285" s="128" t="s">
        <v>77</v>
      </c>
      <c r="AU285" s="128" t="s">
        <v>78</v>
      </c>
      <c r="AY285" s="121" t="s">
        <v>143</v>
      </c>
      <c r="BK285" s="129">
        <f>SUM(BK286:BK300)</f>
        <v>0</v>
      </c>
    </row>
    <row r="286" spans="2:65" s="1" customFormat="1" ht="16.5" customHeight="1">
      <c r="B286" s="132"/>
      <c r="C286" s="133" t="s">
        <v>1153</v>
      </c>
      <c r="D286" s="133" t="s">
        <v>145</v>
      </c>
      <c r="E286" s="134" t="s">
        <v>1154</v>
      </c>
      <c r="F286" s="135" t="s">
        <v>1155</v>
      </c>
      <c r="G286" s="136" t="s">
        <v>180</v>
      </c>
      <c r="H286" s="137">
        <v>22.9</v>
      </c>
      <c r="I286" s="138"/>
      <c r="J286" s="139">
        <f>ROUND(I286*H286,2)</f>
        <v>0</v>
      </c>
      <c r="K286" s="135" t="s">
        <v>149</v>
      </c>
      <c r="L286" s="33"/>
      <c r="M286" s="140" t="s">
        <v>3</v>
      </c>
      <c r="N286" s="141" t="s">
        <v>49</v>
      </c>
      <c r="P286" s="142">
        <f>O286*H286</f>
        <v>0</v>
      </c>
      <c r="Q286" s="142">
        <v>0</v>
      </c>
      <c r="R286" s="142">
        <f>Q286*H286</f>
        <v>0</v>
      </c>
      <c r="S286" s="142">
        <v>0</v>
      </c>
      <c r="T286" s="143">
        <f>S286*H286</f>
        <v>0</v>
      </c>
      <c r="AR286" s="144" t="s">
        <v>259</v>
      </c>
      <c r="AT286" s="144" t="s">
        <v>145</v>
      </c>
      <c r="AU286" s="144" t="s">
        <v>86</v>
      </c>
      <c r="AY286" s="18" t="s">
        <v>143</v>
      </c>
      <c r="BE286" s="145">
        <f>IF(N286="základní",J286,0)</f>
        <v>0</v>
      </c>
      <c r="BF286" s="145">
        <f>IF(N286="snížená",J286,0)</f>
        <v>0</v>
      </c>
      <c r="BG286" s="145">
        <f>IF(N286="zákl. přenesená",J286,0)</f>
        <v>0</v>
      </c>
      <c r="BH286" s="145">
        <f>IF(N286="sníž. přenesená",J286,0)</f>
        <v>0</v>
      </c>
      <c r="BI286" s="145">
        <f>IF(N286="nulová",J286,0)</f>
        <v>0</v>
      </c>
      <c r="BJ286" s="18" t="s">
        <v>86</v>
      </c>
      <c r="BK286" s="145">
        <f>ROUND(I286*H286,2)</f>
        <v>0</v>
      </c>
      <c r="BL286" s="18" t="s">
        <v>259</v>
      </c>
      <c r="BM286" s="144" t="s">
        <v>1156</v>
      </c>
    </row>
    <row r="287" spans="2:65" s="1" customFormat="1" ht="11.25">
      <c r="B287" s="33"/>
      <c r="D287" s="146" t="s">
        <v>152</v>
      </c>
      <c r="F287" s="147" t="s">
        <v>1157</v>
      </c>
      <c r="I287" s="148"/>
      <c r="L287" s="33"/>
      <c r="M287" s="149"/>
      <c r="T287" s="54"/>
      <c r="AT287" s="18" t="s">
        <v>152</v>
      </c>
      <c r="AU287" s="18" t="s">
        <v>86</v>
      </c>
    </row>
    <row r="288" spans="2:65" s="1" customFormat="1" ht="11.25">
      <c r="B288" s="33"/>
      <c r="D288" s="150" t="s">
        <v>154</v>
      </c>
      <c r="F288" s="151" t="s">
        <v>1158</v>
      </c>
      <c r="I288" s="148"/>
      <c r="L288" s="33"/>
      <c r="M288" s="149"/>
      <c r="T288" s="54"/>
      <c r="AT288" s="18" t="s">
        <v>154</v>
      </c>
      <c r="AU288" s="18" t="s">
        <v>86</v>
      </c>
    </row>
    <row r="289" spans="2:65" s="1" customFormat="1" ht="16.5" customHeight="1">
      <c r="B289" s="132"/>
      <c r="C289" s="176" t="s">
        <v>1159</v>
      </c>
      <c r="D289" s="176" t="s">
        <v>331</v>
      </c>
      <c r="E289" s="177" t="s">
        <v>1160</v>
      </c>
      <c r="F289" s="178" t="s">
        <v>1161</v>
      </c>
      <c r="G289" s="179" t="s">
        <v>519</v>
      </c>
      <c r="H289" s="180">
        <v>22</v>
      </c>
      <c r="I289" s="181"/>
      <c r="J289" s="182">
        <f>ROUND(I289*H289,2)</f>
        <v>0</v>
      </c>
      <c r="K289" s="178" t="s">
        <v>149</v>
      </c>
      <c r="L289" s="183"/>
      <c r="M289" s="184" t="s">
        <v>3</v>
      </c>
      <c r="N289" s="185" t="s">
        <v>49</v>
      </c>
      <c r="P289" s="142">
        <f>O289*H289</f>
        <v>0</v>
      </c>
      <c r="Q289" s="142">
        <v>1E-3</v>
      </c>
      <c r="R289" s="142">
        <f>Q289*H289</f>
        <v>2.1999999999999999E-2</v>
      </c>
      <c r="S289" s="142">
        <v>0</v>
      </c>
      <c r="T289" s="143">
        <f>S289*H289</f>
        <v>0</v>
      </c>
      <c r="AR289" s="144" t="s">
        <v>467</v>
      </c>
      <c r="AT289" s="144" t="s">
        <v>331</v>
      </c>
      <c r="AU289" s="144" t="s">
        <v>86</v>
      </c>
      <c r="AY289" s="18" t="s">
        <v>143</v>
      </c>
      <c r="BE289" s="145">
        <f>IF(N289="základní",J289,0)</f>
        <v>0</v>
      </c>
      <c r="BF289" s="145">
        <f>IF(N289="snížená",J289,0)</f>
        <v>0</v>
      </c>
      <c r="BG289" s="145">
        <f>IF(N289="zákl. přenesená",J289,0)</f>
        <v>0</v>
      </c>
      <c r="BH289" s="145">
        <f>IF(N289="sníž. přenesená",J289,0)</f>
        <v>0</v>
      </c>
      <c r="BI289" s="145">
        <f>IF(N289="nulová",J289,0)</f>
        <v>0</v>
      </c>
      <c r="BJ289" s="18" t="s">
        <v>86</v>
      </c>
      <c r="BK289" s="145">
        <f>ROUND(I289*H289,2)</f>
        <v>0</v>
      </c>
      <c r="BL289" s="18" t="s">
        <v>259</v>
      </c>
      <c r="BM289" s="144" t="s">
        <v>1162</v>
      </c>
    </row>
    <row r="290" spans="2:65" s="1" customFormat="1" ht="11.25">
      <c r="B290" s="33"/>
      <c r="D290" s="146" t="s">
        <v>152</v>
      </c>
      <c r="F290" s="147" t="s">
        <v>1161</v>
      </c>
      <c r="I290" s="148"/>
      <c r="L290" s="33"/>
      <c r="M290" s="149"/>
      <c r="T290" s="54"/>
      <c r="AT290" s="18" t="s">
        <v>152</v>
      </c>
      <c r="AU290" s="18" t="s">
        <v>86</v>
      </c>
    </row>
    <row r="291" spans="2:65" s="1" customFormat="1" ht="16.5" customHeight="1">
      <c r="B291" s="132"/>
      <c r="C291" s="133" t="s">
        <v>1163</v>
      </c>
      <c r="D291" s="133" t="s">
        <v>145</v>
      </c>
      <c r="E291" s="134" t="s">
        <v>1164</v>
      </c>
      <c r="F291" s="135" t="s">
        <v>1165</v>
      </c>
      <c r="G291" s="136" t="s">
        <v>180</v>
      </c>
      <c r="H291" s="137">
        <v>11</v>
      </c>
      <c r="I291" s="138"/>
      <c r="J291" s="139">
        <f>ROUND(I291*H291,2)</f>
        <v>0</v>
      </c>
      <c r="K291" s="135" t="s">
        <v>149</v>
      </c>
      <c r="L291" s="33"/>
      <c r="M291" s="140" t="s">
        <v>3</v>
      </c>
      <c r="N291" s="141" t="s">
        <v>49</v>
      </c>
      <c r="P291" s="142">
        <f>O291*H291</f>
        <v>0</v>
      </c>
      <c r="Q291" s="142">
        <v>0</v>
      </c>
      <c r="R291" s="142">
        <f>Q291*H291</f>
        <v>0</v>
      </c>
      <c r="S291" s="142">
        <v>0</v>
      </c>
      <c r="T291" s="143">
        <f>S291*H291</f>
        <v>0</v>
      </c>
      <c r="AR291" s="144" t="s">
        <v>259</v>
      </c>
      <c r="AT291" s="144" t="s">
        <v>145</v>
      </c>
      <c r="AU291" s="144" t="s">
        <v>86</v>
      </c>
      <c r="AY291" s="18" t="s">
        <v>143</v>
      </c>
      <c r="BE291" s="145">
        <f>IF(N291="základní",J291,0)</f>
        <v>0</v>
      </c>
      <c r="BF291" s="145">
        <f>IF(N291="snížená",J291,0)</f>
        <v>0</v>
      </c>
      <c r="BG291" s="145">
        <f>IF(N291="zákl. přenesená",J291,0)</f>
        <v>0</v>
      </c>
      <c r="BH291" s="145">
        <f>IF(N291="sníž. přenesená",J291,0)</f>
        <v>0</v>
      </c>
      <c r="BI291" s="145">
        <f>IF(N291="nulová",J291,0)</f>
        <v>0</v>
      </c>
      <c r="BJ291" s="18" t="s">
        <v>86</v>
      </c>
      <c r="BK291" s="145">
        <f>ROUND(I291*H291,2)</f>
        <v>0</v>
      </c>
      <c r="BL291" s="18" t="s">
        <v>259</v>
      </c>
      <c r="BM291" s="144" t="s">
        <v>1166</v>
      </c>
    </row>
    <row r="292" spans="2:65" s="1" customFormat="1" ht="11.25">
      <c r="B292" s="33"/>
      <c r="D292" s="146" t="s">
        <v>152</v>
      </c>
      <c r="F292" s="147" t="s">
        <v>1167</v>
      </c>
      <c r="I292" s="148"/>
      <c r="L292" s="33"/>
      <c r="M292" s="149"/>
      <c r="T292" s="54"/>
      <c r="AT292" s="18" t="s">
        <v>152</v>
      </c>
      <c r="AU292" s="18" t="s">
        <v>86</v>
      </c>
    </row>
    <row r="293" spans="2:65" s="1" customFormat="1" ht="11.25">
      <c r="B293" s="33"/>
      <c r="D293" s="150" t="s">
        <v>154</v>
      </c>
      <c r="F293" s="151" t="s">
        <v>1168</v>
      </c>
      <c r="I293" s="148"/>
      <c r="L293" s="33"/>
      <c r="M293" s="149"/>
      <c r="T293" s="54"/>
      <c r="AT293" s="18" t="s">
        <v>154</v>
      </c>
      <c r="AU293" s="18" t="s">
        <v>86</v>
      </c>
    </row>
    <row r="294" spans="2:65" s="1" customFormat="1" ht="16.5" customHeight="1">
      <c r="B294" s="132"/>
      <c r="C294" s="176" t="s">
        <v>1169</v>
      </c>
      <c r="D294" s="176" t="s">
        <v>331</v>
      </c>
      <c r="E294" s="177" t="s">
        <v>1170</v>
      </c>
      <c r="F294" s="178" t="s">
        <v>1171</v>
      </c>
      <c r="G294" s="179" t="s">
        <v>519</v>
      </c>
      <c r="H294" s="180">
        <v>7</v>
      </c>
      <c r="I294" s="181"/>
      <c r="J294" s="182">
        <f>ROUND(I294*H294,2)</f>
        <v>0</v>
      </c>
      <c r="K294" s="178" t="s">
        <v>149</v>
      </c>
      <c r="L294" s="183"/>
      <c r="M294" s="184" t="s">
        <v>3</v>
      </c>
      <c r="N294" s="185" t="s">
        <v>49</v>
      </c>
      <c r="P294" s="142">
        <f>O294*H294</f>
        <v>0</v>
      </c>
      <c r="Q294" s="142">
        <v>1E-3</v>
      </c>
      <c r="R294" s="142">
        <f>Q294*H294</f>
        <v>7.0000000000000001E-3</v>
      </c>
      <c r="S294" s="142">
        <v>0</v>
      </c>
      <c r="T294" s="143">
        <f>S294*H294</f>
        <v>0</v>
      </c>
      <c r="AR294" s="144" t="s">
        <v>467</v>
      </c>
      <c r="AT294" s="144" t="s">
        <v>331</v>
      </c>
      <c r="AU294" s="144" t="s">
        <v>86</v>
      </c>
      <c r="AY294" s="18" t="s">
        <v>143</v>
      </c>
      <c r="BE294" s="145">
        <f>IF(N294="základní",J294,0)</f>
        <v>0</v>
      </c>
      <c r="BF294" s="145">
        <f>IF(N294="snížená",J294,0)</f>
        <v>0</v>
      </c>
      <c r="BG294" s="145">
        <f>IF(N294="zákl. přenesená",J294,0)</f>
        <v>0</v>
      </c>
      <c r="BH294" s="145">
        <f>IF(N294="sníž. přenesená",J294,0)</f>
        <v>0</v>
      </c>
      <c r="BI294" s="145">
        <f>IF(N294="nulová",J294,0)</f>
        <v>0</v>
      </c>
      <c r="BJ294" s="18" t="s">
        <v>86</v>
      </c>
      <c r="BK294" s="145">
        <f>ROUND(I294*H294,2)</f>
        <v>0</v>
      </c>
      <c r="BL294" s="18" t="s">
        <v>259</v>
      </c>
      <c r="BM294" s="144" t="s">
        <v>1172</v>
      </c>
    </row>
    <row r="295" spans="2:65" s="1" customFormat="1" ht="11.25">
      <c r="B295" s="33"/>
      <c r="D295" s="146" t="s">
        <v>152</v>
      </c>
      <c r="F295" s="147" t="s">
        <v>1171</v>
      </c>
      <c r="I295" s="148"/>
      <c r="L295" s="33"/>
      <c r="M295" s="149"/>
      <c r="T295" s="54"/>
      <c r="AT295" s="18" t="s">
        <v>152</v>
      </c>
      <c r="AU295" s="18" t="s">
        <v>86</v>
      </c>
    </row>
    <row r="296" spans="2:65" s="1" customFormat="1" ht="16.5" customHeight="1">
      <c r="B296" s="132"/>
      <c r="C296" s="133" t="s">
        <v>1173</v>
      </c>
      <c r="D296" s="133" t="s">
        <v>145</v>
      </c>
      <c r="E296" s="134" t="s">
        <v>1174</v>
      </c>
      <c r="F296" s="135" t="s">
        <v>1175</v>
      </c>
      <c r="G296" s="136" t="s">
        <v>320</v>
      </c>
      <c r="H296" s="137">
        <v>15</v>
      </c>
      <c r="I296" s="138"/>
      <c r="J296" s="139">
        <f>ROUND(I296*H296,2)</f>
        <v>0</v>
      </c>
      <c r="K296" s="135" t="s">
        <v>149</v>
      </c>
      <c r="L296" s="33"/>
      <c r="M296" s="140" t="s">
        <v>3</v>
      </c>
      <c r="N296" s="141" t="s">
        <v>49</v>
      </c>
      <c r="P296" s="142">
        <f>O296*H296</f>
        <v>0</v>
      </c>
      <c r="Q296" s="142">
        <v>0</v>
      </c>
      <c r="R296" s="142">
        <f>Q296*H296</f>
        <v>0</v>
      </c>
      <c r="S296" s="142">
        <v>0</v>
      </c>
      <c r="T296" s="143">
        <f>S296*H296</f>
        <v>0</v>
      </c>
      <c r="AR296" s="144" t="s">
        <v>259</v>
      </c>
      <c r="AT296" s="144" t="s">
        <v>145</v>
      </c>
      <c r="AU296" s="144" t="s">
        <v>86</v>
      </c>
      <c r="AY296" s="18" t="s">
        <v>143</v>
      </c>
      <c r="BE296" s="145">
        <f>IF(N296="základní",J296,0)</f>
        <v>0</v>
      </c>
      <c r="BF296" s="145">
        <f>IF(N296="snížená",J296,0)</f>
        <v>0</v>
      </c>
      <c r="BG296" s="145">
        <f>IF(N296="zákl. přenesená",J296,0)</f>
        <v>0</v>
      </c>
      <c r="BH296" s="145">
        <f>IF(N296="sníž. přenesená",J296,0)</f>
        <v>0</v>
      </c>
      <c r="BI296" s="145">
        <f>IF(N296="nulová",J296,0)</f>
        <v>0</v>
      </c>
      <c r="BJ296" s="18" t="s">
        <v>86</v>
      </c>
      <c r="BK296" s="145">
        <f>ROUND(I296*H296,2)</f>
        <v>0</v>
      </c>
      <c r="BL296" s="18" t="s">
        <v>259</v>
      </c>
      <c r="BM296" s="144" t="s">
        <v>1176</v>
      </c>
    </row>
    <row r="297" spans="2:65" s="1" customFormat="1" ht="11.25">
      <c r="B297" s="33"/>
      <c r="D297" s="146" t="s">
        <v>152</v>
      </c>
      <c r="F297" s="147" t="s">
        <v>1177</v>
      </c>
      <c r="I297" s="148"/>
      <c r="L297" s="33"/>
      <c r="M297" s="149"/>
      <c r="T297" s="54"/>
      <c r="AT297" s="18" t="s">
        <v>152</v>
      </c>
      <c r="AU297" s="18" t="s">
        <v>86</v>
      </c>
    </row>
    <row r="298" spans="2:65" s="1" customFormat="1" ht="11.25">
      <c r="B298" s="33"/>
      <c r="D298" s="150" t="s">
        <v>154</v>
      </c>
      <c r="F298" s="151" t="s">
        <v>1178</v>
      </c>
      <c r="I298" s="148"/>
      <c r="L298" s="33"/>
      <c r="M298" s="149"/>
      <c r="T298" s="54"/>
      <c r="AT298" s="18" t="s">
        <v>154</v>
      </c>
      <c r="AU298" s="18" t="s">
        <v>86</v>
      </c>
    </row>
    <row r="299" spans="2:65" s="1" customFormat="1" ht="16.5" customHeight="1">
      <c r="B299" s="132"/>
      <c r="C299" s="176" t="s">
        <v>1179</v>
      </c>
      <c r="D299" s="176" t="s">
        <v>331</v>
      </c>
      <c r="E299" s="177" t="s">
        <v>1180</v>
      </c>
      <c r="F299" s="178" t="s">
        <v>1181</v>
      </c>
      <c r="G299" s="179" t="s">
        <v>320</v>
      </c>
      <c r="H299" s="180">
        <v>15</v>
      </c>
      <c r="I299" s="181"/>
      <c r="J299" s="182">
        <f>ROUND(I299*H299,2)</f>
        <v>0</v>
      </c>
      <c r="K299" s="178" t="s">
        <v>149</v>
      </c>
      <c r="L299" s="183"/>
      <c r="M299" s="184" t="s">
        <v>3</v>
      </c>
      <c r="N299" s="185" t="s">
        <v>49</v>
      </c>
      <c r="P299" s="142">
        <f>O299*H299</f>
        <v>0</v>
      </c>
      <c r="Q299" s="142">
        <v>1.2999999999999999E-4</v>
      </c>
      <c r="R299" s="142">
        <f>Q299*H299</f>
        <v>1.9499999999999999E-3</v>
      </c>
      <c r="S299" s="142">
        <v>0</v>
      </c>
      <c r="T299" s="143">
        <f>S299*H299</f>
        <v>0</v>
      </c>
      <c r="AR299" s="144" t="s">
        <v>467</v>
      </c>
      <c r="AT299" s="144" t="s">
        <v>331</v>
      </c>
      <c r="AU299" s="144" t="s">
        <v>86</v>
      </c>
      <c r="AY299" s="18" t="s">
        <v>143</v>
      </c>
      <c r="BE299" s="145">
        <f>IF(N299="základní",J299,0)</f>
        <v>0</v>
      </c>
      <c r="BF299" s="145">
        <f>IF(N299="snížená",J299,0)</f>
        <v>0</v>
      </c>
      <c r="BG299" s="145">
        <f>IF(N299="zákl. přenesená",J299,0)</f>
        <v>0</v>
      </c>
      <c r="BH299" s="145">
        <f>IF(N299="sníž. přenesená",J299,0)</f>
        <v>0</v>
      </c>
      <c r="BI299" s="145">
        <f>IF(N299="nulová",J299,0)</f>
        <v>0</v>
      </c>
      <c r="BJ299" s="18" t="s">
        <v>86</v>
      </c>
      <c r="BK299" s="145">
        <f>ROUND(I299*H299,2)</f>
        <v>0</v>
      </c>
      <c r="BL299" s="18" t="s">
        <v>259</v>
      </c>
      <c r="BM299" s="144" t="s">
        <v>1182</v>
      </c>
    </row>
    <row r="300" spans="2:65" s="1" customFormat="1" ht="11.25">
      <c r="B300" s="33"/>
      <c r="D300" s="146" t="s">
        <v>152</v>
      </c>
      <c r="F300" s="147" t="s">
        <v>1181</v>
      </c>
      <c r="I300" s="148"/>
      <c r="L300" s="33"/>
      <c r="M300" s="149"/>
      <c r="T300" s="54"/>
      <c r="AT300" s="18" t="s">
        <v>152</v>
      </c>
      <c r="AU300" s="18" t="s">
        <v>86</v>
      </c>
    </row>
    <row r="301" spans="2:65" s="11" customFormat="1" ht="25.9" customHeight="1">
      <c r="B301" s="120"/>
      <c r="D301" s="121" t="s">
        <v>77</v>
      </c>
      <c r="E301" s="122" t="s">
        <v>1183</v>
      </c>
      <c r="F301" s="122" t="s">
        <v>1184</v>
      </c>
      <c r="I301" s="123"/>
      <c r="J301" s="124">
        <f>BK301</f>
        <v>0</v>
      </c>
      <c r="L301" s="120"/>
      <c r="M301" s="125"/>
      <c r="P301" s="126">
        <f>SUM(P302:P315)</f>
        <v>0</v>
      </c>
      <c r="R301" s="126">
        <f>SUM(R302:R315)</f>
        <v>0</v>
      </c>
      <c r="T301" s="127">
        <f>SUM(T302:T315)</f>
        <v>0</v>
      </c>
      <c r="AR301" s="121" t="s">
        <v>86</v>
      </c>
      <c r="AT301" s="128" t="s">
        <v>77</v>
      </c>
      <c r="AU301" s="128" t="s">
        <v>78</v>
      </c>
      <c r="AY301" s="121" t="s">
        <v>143</v>
      </c>
      <c r="BK301" s="129">
        <f>SUM(BK302:BK315)</f>
        <v>0</v>
      </c>
    </row>
    <row r="302" spans="2:65" s="1" customFormat="1" ht="16.5" customHeight="1">
      <c r="B302" s="132"/>
      <c r="C302" s="176" t="s">
        <v>1185</v>
      </c>
      <c r="D302" s="176" t="s">
        <v>331</v>
      </c>
      <c r="E302" s="177" t="s">
        <v>1186</v>
      </c>
      <c r="F302" s="178" t="s">
        <v>1187</v>
      </c>
      <c r="G302" s="179" t="s">
        <v>852</v>
      </c>
      <c r="H302" s="180">
        <v>1</v>
      </c>
      <c r="I302" s="181"/>
      <c r="J302" s="182">
        <f>ROUND(I302*H302,2)</f>
        <v>0</v>
      </c>
      <c r="K302" s="178" t="s">
        <v>3</v>
      </c>
      <c r="L302" s="183"/>
      <c r="M302" s="184" t="s">
        <v>3</v>
      </c>
      <c r="N302" s="185" t="s">
        <v>49</v>
      </c>
      <c r="P302" s="142">
        <f>O302*H302</f>
        <v>0</v>
      </c>
      <c r="Q302" s="142">
        <v>0</v>
      </c>
      <c r="R302" s="142">
        <f>Q302*H302</f>
        <v>0</v>
      </c>
      <c r="S302" s="142">
        <v>0</v>
      </c>
      <c r="T302" s="143">
        <f>S302*H302</f>
        <v>0</v>
      </c>
      <c r="AR302" s="144" t="s">
        <v>163</v>
      </c>
      <c r="AT302" s="144" t="s">
        <v>331</v>
      </c>
      <c r="AU302" s="144" t="s">
        <v>86</v>
      </c>
      <c r="AY302" s="18" t="s">
        <v>143</v>
      </c>
      <c r="BE302" s="145">
        <f>IF(N302="základní",J302,0)</f>
        <v>0</v>
      </c>
      <c r="BF302" s="145">
        <f>IF(N302="snížená",J302,0)</f>
        <v>0</v>
      </c>
      <c r="BG302" s="145">
        <f>IF(N302="zákl. přenesená",J302,0)</f>
        <v>0</v>
      </c>
      <c r="BH302" s="145">
        <f>IF(N302="sníž. přenesená",J302,0)</f>
        <v>0</v>
      </c>
      <c r="BI302" s="145">
        <f>IF(N302="nulová",J302,0)</f>
        <v>0</v>
      </c>
      <c r="BJ302" s="18" t="s">
        <v>86</v>
      </c>
      <c r="BK302" s="145">
        <f>ROUND(I302*H302,2)</f>
        <v>0</v>
      </c>
      <c r="BL302" s="18" t="s">
        <v>150</v>
      </c>
      <c r="BM302" s="144" t="s">
        <v>1188</v>
      </c>
    </row>
    <row r="303" spans="2:65" s="1" customFormat="1" ht="11.25">
      <c r="B303" s="33"/>
      <c r="D303" s="146" t="s">
        <v>152</v>
      </c>
      <c r="F303" s="147" t="s">
        <v>1187</v>
      </c>
      <c r="I303" s="148"/>
      <c r="L303" s="33"/>
      <c r="M303" s="149"/>
      <c r="T303" s="54"/>
      <c r="AT303" s="18" t="s">
        <v>152</v>
      </c>
      <c r="AU303" s="18" t="s">
        <v>86</v>
      </c>
    </row>
    <row r="304" spans="2:65" s="1" customFormat="1" ht="16.5" customHeight="1">
      <c r="B304" s="132"/>
      <c r="C304" s="133" t="s">
        <v>1189</v>
      </c>
      <c r="D304" s="133" t="s">
        <v>145</v>
      </c>
      <c r="E304" s="134" t="s">
        <v>1190</v>
      </c>
      <c r="F304" s="135" t="s">
        <v>1191</v>
      </c>
      <c r="G304" s="136" t="s">
        <v>852</v>
      </c>
      <c r="H304" s="137">
        <v>1</v>
      </c>
      <c r="I304" s="138"/>
      <c r="J304" s="139">
        <f>ROUND(I304*H304,2)</f>
        <v>0</v>
      </c>
      <c r="K304" s="135" t="s">
        <v>3</v>
      </c>
      <c r="L304" s="33"/>
      <c r="M304" s="140" t="s">
        <v>3</v>
      </c>
      <c r="N304" s="141" t="s">
        <v>49</v>
      </c>
      <c r="P304" s="142">
        <f>O304*H304</f>
        <v>0</v>
      </c>
      <c r="Q304" s="142">
        <v>0</v>
      </c>
      <c r="R304" s="142">
        <f>Q304*H304</f>
        <v>0</v>
      </c>
      <c r="S304" s="142">
        <v>0</v>
      </c>
      <c r="T304" s="143">
        <f>S304*H304</f>
        <v>0</v>
      </c>
      <c r="AR304" s="144" t="s">
        <v>150</v>
      </c>
      <c r="AT304" s="144" t="s">
        <v>145</v>
      </c>
      <c r="AU304" s="144" t="s">
        <v>86</v>
      </c>
      <c r="AY304" s="18" t="s">
        <v>143</v>
      </c>
      <c r="BE304" s="145">
        <f>IF(N304="základní",J304,0)</f>
        <v>0</v>
      </c>
      <c r="BF304" s="145">
        <f>IF(N304="snížená",J304,0)</f>
        <v>0</v>
      </c>
      <c r="BG304" s="145">
        <f>IF(N304="zákl. přenesená",J304,0)</f>
        <v>0</v>
      </c>
      <c r="BH304" s="145">
        <f>IF(N304="sníž. přenesená",J304,0)</f>
        <v>0</v>
      </c>
      <c r="BI304" s="145">
        <f>IF(N304="nulová",J304,0)</f>
        <v>0</v>
      </c>
      <c r="BJ304" s="18" t="s">
        <v>86</v>
      </c>
      <c r="BK304" s="145">
        <f>ROUND(I304*H304,2)</f>
        <v>0</v>
      </c>
      <c r="BL304" s="18" t="s">
        <v>150</v>
      </c>
      <c r="BM304" s="144" t="s">
        <v>1192</v>
      </c>
    </row>
    <row r="305" spans="2:65" s="1" customFormat="1" ht="11.25">
      <c r="B305" s="33"/>
      <c r="D305" s="146" t="s">
        <v>152</v>
      </c>
      <c r="F305" s="147" t="s">
        <v>1191</v>
      </c>
      <c r="I305" s="148"/>
      <c r="L305" s="33"/>
      <c r="M305" s="149"/>
      <c r="T305" s="54"/>
      <c r="AT305" s="18" t="s">
        <v>152</v>
      </c>
      <c r="AU305" s="18" t="s">
        <v>86</v>
      </c>
    </row>
    <row r="306" spans="2:65" s="1" customFormat="1" ht="16.5" customHeight="1">
      <c r="B306" s="132"/>
      <c r="C306" s="133" t="s">
        <v>1193</v>
      </c>
      <c r="D306" s="133" t="s">
        <v>145</v>
      </c>
      <c r="E306" s="134" t="s">
        <v>1194</v>
      </c>
      <c r="F306" s="135" t="s">
        <v>1195</v>
      </c>
      <c r="G306" s="136" t="s">
        <v>852</v>
      </c>
      <c r="H306" s="137">
        <v>1</v>
      </c>
      <c r="I306" s="138"/>
      <c r="J306" s="139">
        <f>ROUND(I306*H306,2)</f>
        <v>0</v>
      </c>
      <c r="K306" s="135" t="s">
        <v>3</v>
      </c>
      <c r="L306" s="33"/>
      <c r="M306" s="140" t="s">
        <v>3</v>
      </c>
      <c r="N306" s="141" t="s">
        <v>49</v>
      </c>
      <c r="P306" s="142">
        <f>O306*H306</f>
        <v>0</v>
      </c>
      <c r="Q306" s="142">
        <v>0</v>
      </c>
      <c r="R306" s="142">
        <f>Q306*H306</f>
        <v>0</v>
      </c>
      <c r="S306" s="142">
        <v>0</v>
      </c>
      <c r="T306" s="143">
        <f>S306*H306</f>
        <v>0</v>
      </c>
      <c r="AR306" s="144" t="s">
        <v>150</v>
      </c>
      <c r="AT306" s="144" t="s">
        <v>145</v>
      </c>
      <c r="AU306" s="144" t="s">
        <v>86</v>
      </c>
      <c r="AY306" s="18" t="s">
        <v>143</v>
      </c>
      <c r="BE306" s="145">
        <f>IF(N306="základní",J306,0)</f>
        <v>0</v>
      </c>
      <c r="BF306" s="145">
        <f>IF(N306="snížená",J306,0)</f>
        <v>0</v>
      </c>
      <c r="BG306" s="145">
        <f>IF(N306="zákl. přenesená",J306,0)</f>
        <v>0</v>
      </c>
      <c r="BH306" s="145">
        <f>IF(N306="sníž. přenesená",J306,0)</f>
        <v>0</v>
      </c>
      <c r="BI306" s="145">
        <f>IF(N306="nulová",J306,0)</f>
        <v>0</v>
      </c>
      <c r="BJ306" s="18" t="s">
        <v>86</v>
      </c>
      <c r="BK306" s="145">
        <f>ROUND(I306*H306,2)</f>
        <v>0</v>
      </c>
      <c r="BL306" s="18" t="s">
        <v>150</v>
      </c>
      <c r="BM306" s="144" t="s">
        <v>1196</v>
      </c>
    </row>
    <row r="307" spans="2:65" s="1" customFormat="1" ht="11.25">
      <c r="B307" s="33"/>
      <c r="D307" s="146" t="s">
        <v>152</v>
      </c>
      <c r="F307" s="147" t="s">
        <v>1195</v>
      </c>
      <c r="I307" s="148"/>
      <c r="L307" s="33"/>
      <c r="M307" s="149"/>
      <c r="T307" s="54"/>
      <c r="AT307" s="18" t="s">
        <v>152</v>
      </c>
      <c r="AU307" s="18" t="s">
        <v>86</v>
      </c>
    </row>
    <row r="308" spans="2:65" s="1" customFormat="1" ht="16.5" customHeight="1">
      <c r="B308" s="132"/>
      <c r="C308" s="133" t="s">
        <v>1197</v>
      </c>
      <c r="D308" s="133" t="s">
        <v>145</v>
      </c>
      <c r="E308" s="134" t="s">
        <v>1198</v>
      </c>
      <c r="F308" s="135" t="s">
        <v>500</v>
      </c>
      <c r="G308" s="136" t="s">
        <v>852</v>
      </c>
      <c r="H308" s="137">
        <v>1</v>
      </c>
      <c r="I308" s="138"/>
      <c r="J308" s="139">
        <f>ROUND(I308*H308,2)</f>
        <v>0</v>
      </c>
      <c r="K308" s="135" t="s">
        <v>3</v>
      </c>
      <c r="L308" s="33"/>
      <c r="M308" s="140" t="s">
        <v>3</v>
      </c>
      <c r="N308" s="141" t="s">
        <v>49</v>
      </c>
      <c r="P308" s="142">
        <f>O308*H308</f>
        <v>0</v>
      </c>
      <c r="Q308" s="142">
        <v>0</v>
      </c>
      <c r="R308" s="142">
        <f>Q308*H308</f>
        <v>0</v>
      </c>
      <c r="S308" s="142">
        <v>0</v>
      </c>
      <c r="T308" s="143">
        <f>S308*H308</f>
        <v>0</v>
      </c>
      <c r="AR308" s="144" t="s">
        <v>150</v>
      </c>
      <c r="AT308" s="144" t="s">
        <v>145</v>
      </c>
      <c r="AU308" s="144" t="s">
        <v>86</v>
      </c>
      <c r="AY308" s="18" t="s">
        <v>143</v>
      </c>
      <c r="BE308" s="145">
        <f>IF(N308="základní",J308,0)</f>
        <v>0</v>
      </c>
      <c r="BF308" s="145">
        <f>IF(N308="snížená",J308,0)</f>
        <v>0</v>
      </c>
      <c r="BG308" s="145">
        <f>IF(N308="zákl. přenesená",J308,0)</f>
        <v>0</v>
      </c>
      <c r="BH308" s="145">
        <f>IF(N308="sníž. přenesená",J308,0)</f>
        <v>0</v>
      </c>
      <c r="BI308" s="145">
        <f>IF(N308="nulová",J308,0)</f>
        <v>0</v>
      </c>
      <c r="BJ308" s="18" t="s">
        <v>86</v>
      </c>
      <c r="BK308" s="145">
        <f>ROUND(I308*H308,2)</f>
        <v>0</v>
      </c>
      <c r="BL308" s="18" t="s">
        <v>150</v>
      </c>
      <c r="BM308" s="144" t="s">
        <v>1199</v>
      </c>
    </row>
    <row r="309" spans="2:65" s="1" customFormat="1" ht="11.25">
      <c r="B309" s="33"/>
      <c r="D309" s="146" t="s">
        <v>152</v>
      </c>
      <c r="F309" s="147" t="s">
        <v>500</v>
      </c>
      <c r="I309" s="148"/>
      <c r="L309" s="33"/>
      <c r="M309" s="149"/>
      <c r="T309" s="54"/>
      <c r="AT309" s="18" t="s">
        <v>152</v>
      </c>
      <c r="AU309" s="18" t="s">
        <v>86</v>
      </c>
    </row>
    <row r="310" spans="2:65" s="1" customFormat="1" ht="16.5" customHeight="1">
      <c r="B310" s="132"/>
      <c r="C310" s="133" t="s">
        <v>1200</v>
      </c>
      <c r="D310" s="133" t="s">
        <v>145</v>
      </c>
      <c r="E310" s="134" t="s">
        <v>1201</v>
      </c>
      <c r="F310" s="135" t="s">
        <v>1202</v>
      </c>
      <c r="G310" s="136" t="s">
        <v>852</v>
      </c>
      <c r="H310" s="137">
        <v>1</v>
      </c>
      <c r="I310" s="138"/>
      <c r="J310" s="139">
        <f>ROUND(I310*H310,2)</f>
        <v>0</v>
      </c>
      <c r="K310" s="135" t="s">
        <v>3</v>
      </c>
      <c r="L310" s="33"/>
      <c r="M310" s="140" t="s">
        <v>3</v>
      </c>
      <c r="N310" s="141" t="s">
        <v>49</v>
      </c>
      <c r="P310" s="142">
        <f>O310*H310</f>
        <v>0</v>
      </c>
      <c r="Q310" s="142">
        <v>0</v>
      </c>
      <c r="R310" s="142">
        <f>Q310*H310</f>
        <v>0</v>
      </c>
      <c r="S310" s="142">
        <v>0</v>
      </c>
      <c r="T310" s="143">
        <f>S310*H310</f>
        <v>0</v>
      </c>
      <c r="AR310" s="144" t="s">
        <v>150</v>
      </c>
      <c r="AT310" s="144" t="s">
        <v>145</v>
      </c>
      <c r="AU310" s="144" t="s">
        <v>86</v>
      </c>
      <c r="AY310" s="18" t="s">
        <v>143</v>
      </c>
      <c r="BE310" s="145">
        <f>IF(N310="základní",J310,0)</f>
        <v>0</v>
      </c>
      <c r="BF310" s="145">
        <f>IF(N310="snížená",J310,0)</f>
        <v>0</v>
      </c>
      <c r="BG310" s="145">
        <f>IF(N310="zákl. přenesená",J310,0)</f>
        <v>0</v>
      </c>
      <c r="BH310" s="145">
        <f>IF(N310="sníž. přenesená",J310,0)</f>
        <v>0</v>
      </c>
      <c r="BI310" s="145">
        <f>IF(N310="nulová",J310,0)</f>
        <v>0</v>
      </c>
      <c r="BJ310" s="18" t="s">
        <v>86</v>
      </c>
      <c r="BK310" s="145">
        <f>ROUND(I310*H310,2)</f>
        <v>0</v>
      </c>
      <c r="BL310" s="18" t="s">
        <v>150</v>
      </c>
      <c r="BM310" s="144" t="s">
        <v>1203</v>
      </c>
    </row>
    <row r="311" spans="2:65" s="1" customFormat="1" ht="11.25">
      <c r="B311" s="33"/>
      <c r="D311" s="146" t="s">
        <v>152</v>
      </c>
      <c r="F311" s="147" t="s">
        <v>1202</v>
      </c>
      <c r="I311" s="148"/>
      <c r="L311" s="33"/>
      <c r="M311" s="149"/>
      <c r="T311" s="54"/>
      <c r="AT311" s="18" t="s">
        <v>152</v>
      </c>
      <c r="AU311" s="18" t="s">
        <v>86</v>
      </c>
    </row>
    <row r="312" spans="2:65" s="1" customFormat="1" ht="16.5" customHeight="1">
      <c r="B312" s="132"/>
      <c r="C312" s="133" t="s">
        <v>1204</v>
      </c>
      <c r="D312" s="133" t="s">
        <v>145</v>
      </c>
      <c r="E312" s="134" t="s">
        <v>1205</v>
      </c>
      <c r="F312" s="135" t="s">
        <v>1206</v>
      </c>
      <c r="G312" s="136" t="s">
        <v>852</v>
      </c>
      <c r="H312" s="137">
        <v>1</v>
      </c>
      <c r="I312" s="138"/>
      <c r="J312" s="139">
        <f>ROUND(I312*H312,2)</f>
        <v>0</v>
      </c>
      <c r="K312" s="135" t="s">
        <v>3</v>
      </c>
      <c r="L312" s="33"/>
      <c r="M312" s="140" t="s">
        <v>3</v>
      </c>
      <c r="N312" s="141" t="s">
        <v>49</v>
      </c>
      <c r="P312" s="142">
        <f>O312*H312</f>
        <v>0</v>
      </c>
      <c r="Q312" s="142">
        <v>0</v>
      </c>
      <c r="R312" s="142">
        <f>Q312*H312</f>
        <v>0</v>
      </c>
      <c r="S312" s="142">
        <v>0</v>
      </c>
      <c r="T312" s="143">
        <f>S312*H312</f>
        <v>0</v>
      </c>
      <c r="AR312" s="144" t="s">
        <v>150</v>
      </c>
      <c r="AT312" s="144" t="s">
        <v>145</v>
      </c>
      <c r="AU312" s="144" t="s">
        <v>86</v>
      </c>
      <c r="AY312" s="18" t="s">
        <v>143</v>
      </c>
      <c r="BE312" s="145">
        <f>IF(N312="základní",J312,0)</f>
        <v>0</v>
      </c>
      <c r="BF312" s="145">
        <f>IF(N312="snížená",J312,0)</f>
        <v>0</v>
      </c>
      <c r="BG312" s="145">
        <f>IF(N312="zákl. přenesená",J312,0)</f>
        <v>0</v>
      </c>
      <c r="BH312" s="145">
        <f>IF(N312="sníž. přenesená",J312,0)</f>
        <v>0</v>
      </c>
      <c r="BI312" s="145">
        <f>IF(N312="nulová",J312,0)</f>
        <v>0</v>
      </c>
      <c r="BJ312" s="18" t="s">
        <v>86</v>
      </c>
      <c r="BK312" s="145">
        <f>ROUND(I312*H312,2)</f>
        <v>0</v>
      </c>
      <c r="BL312" s="18" t="s">
        <v>150</v>
      </c>
      <c r="BM312" s="144" t="s">
        <v>1207</v>
      </c>
    </row>
    <row r="313" spans="2:65" s="1" customFormat="1" ht="11.25">
      <c r="B313" s="33"/>
      <c r="D313" s="146" t="s">
        <v>152</v>
      </c>
      <c r="F313" s="147" t="s">
        <v>1206</v>
      </c>
      <c r="I313" s="148"/>
      <c r="L313" s="33"/>
      <c r="M313" s="149"/>
      <c r="T313" s="54"/>
      <c r="AT313" s="18" t="s">
        <v>152</v>
      </c>
      <c r="AU313" s="18" t="s">
        <v>86</v>
      </c>
    </row>
    <row r="314" spans="2:65" s="1" customFormat="1" ht="16.5" customHeight="1">
      <c r="B314" s="132"/>
      <c r="C314" s="133" t="s">
        <v>1208</v>
      </c>
      <c r="D314" s="133" t="s">
        <v>145</v>
      </c>
      <c r="E314" s="134" t="s">
        <v>1209</v>
      </c>
      <c r="F314" s="135" t="s">
        <v>1210</v>
      </c>
      <c r="G314" s="136" t="s">
        <v>852</v>
      </c>
      <c r="H314" s="137">
        <v>1</v>
      </c>
      <c r="I314" s="138"/>
      <c r="J314" s="139">
        <f>ROUND(I314*H314,2)</f>
        <v>0</v>
      </c>
      <c r="K314" s="135" t="s">
        <v>3</v>
      </c>
      <c r="L314" s="33"/>
      <c r="M314" s="140" t="s">
        <v>3</v>
      </c>
      <c r="N314" s="141" t="s">
        <v>49</v>
      </c>
      <c r="P314" s="142">
        <f>O314*H314</f>
        <v>0</v>
      </c>
      <c r="Q314" s="142">
        <v>0</v>
      </c>
      <c r="R314" s="142">
        <f>Q314*H314</f>
        <v>0</v>
      </c>
      <c r="S314" s="142">
        <v>0</v>
      </c>
      <c r="T314" s="143">
        <f>S314*H314</f>
        <v>0</v>
      </c>
      <c r="AR314" s="144" t="s">
        <v>150</v>
      </c>
      <c r="AT314" s="144" t="s">
        <v>145</v>
      </c>
      <c r="AU314" s="144" t="s">
        <v>86</v>
      </c>
      <c r="AY314" s="18" t="s">
        <v>143</v>
      </c>
      <c r="BE314" s="145">
        <f>IF(N314="základní",J314,0)</f>
        <v>0</v>
      </c>
      <c r="BF314" s="145">
        <f>IF(N314="snížená",J314,0)</f>
        <v>0</v>
      </c>
      <c r="BG314" s="145">
        <f>IF(N314="zákl. přenesená",J314,0)</f>
        <v>0</v>
      </c>
      <c r="BH314" s="145">
        <f>IF(N314="sníž. přenesená",J314,0)</f>
        <v>0</v>
      </c>
      <c r="BI314" s="145">
        <f>IF(N314="nulová",J314,0)</f>
        <v>0</v>
      </c>
      <c r="BJ314" s="18" t="s">
        <v>86</v>
      </c>
      <c r="BK314" s="145">
        <f>ROUND(I314*H314,2)</f>
        <v>0</v>
      </c>
      <c r="BL314" s="18" t="s">
        <v>150</v>
      </c>
      <c r="BM314" s="144" t="s">
        <v>1211</v>
      </c>
    </row>
    <row r="315" spans="2:65" s="1" customFormat="1" ht="11.25">
      <c r="B315" s="33"/>
      <c r="D315" s="146" t="s">
        <v>152</v>
      </c>
      <c r="F315" s="147" t="s">
        <v>1210</v>
      </c>
      <c r="I315" s="148"/>
      <c r="L315" s="33"/>
      <c r="M315" s="187"/>
      <c r="N315" s="188"/>
      <c r="O315" s="188"/>
      <c r="P315" s="188"/>
      <c r="Q315" s="188"/>
      <c r="R315" s="188"/>
      <c r="S315" s="188"/>
      <c r="T315" s="189"/>
      <c r="AT315" s="18" t="s">
        <v>152</v>
      </c>
      <c r="AU315" s="18" t="s">
        <v>86</v>
      </c>
    </row>
    <row r="316" spans="2:65" s="1" customFormat="1" ht="6.95" customHeight="1">
      <c r="B316" s="42"/>
      <c r="C316" s="43"/>
      <c r="D316" s="43"/>
      <c r="E316" s="43"/>
      <c r="F316" s="43"/>
      <c r="G316" s="43"/>
      <c r="H316" s="43"/>
      <c r="I316" s="43"/>
      <c r="J316" s="43"/>
      <c r="K316" s="43"/>
      <c r="L316" s="33"/>
    </row>
  </sheetData>
  <autoFilter ref="C86:K315" xr:uid="{00000000-0009-0000-0000-000004000000}"/>
  <mergeCells count="9">
    <mergeCell ref="E50:H50"/>
    <mergeCell ref="E77:H77"/>
    <mergeCell ref="E79:H79"/>
    <mergeCell ref="L2:V2"/>
    <mergeCell ref="E7:H7"/>
    <mergeCell ref="E9:H9"/>
    <mergeCell ref="E18:H18"/>
    <mergeCell ref="E27:H27"/>
    <mergeCell ref="E48:H48"/>
  </mergeCells>
  <hyperlinks>
    <hyperlink ref="F288" r:id="rId1" xr:uid="{00000000-0004-0000-0400-000000000000}"/>
    <hyperlink ref="F293" r:id="rId2" xr:uid="{00000000-0004-0000-0400-000001000000}"/>
    <hyperlink ref="F298" r:id="rId3" xr:uid="{00000000-0004-0000-0400-000002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395"/>
  <sheetViews>
    <sheetView showGridLines="0" tabSelected="1" topLeftCell="A327" workbookViewId="0">
      <selection activeCell="C393" sqref="C393:K393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5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23" t="s">
        <v>6</v>
      </c>
      <c r="M2" s="308"/>
      <c r="N2" s="308"/>
      <c r="O2" s="308"/>
      <c r="P2" s="308"/>
      <c r="Q2" s="308"/>
      <c r="R2" s="308"/>
      <c r="S2" s="308"/>
      <c r="T2" s="308"/>
      <c r="U2" s="308"/>
      <c r="V2" s="308"/>
      <c r="AT2" s="18" t="s">
        <v>105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88</v>
      </c>
    </row>
    <row r="4" spans="2:46" ht="24.95" customHeight="1">
      <c r="B4" s="21"/>
      <c r="D4" s="22" t="s">
        <v>113</v>
      </c>
      <c r="L4" s="21"/>
      <c r="M4" s="91" t="s">
        <v>11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17</v>
      </c>
      <c r="L6" s="21"/>
    </row>
    <row r="7" spans="2:46" ht="16.5" customHeight="1">
      <c r="B7" s="21"/>
      <c r="E7" s="324" t="str">
        <f>'Rekapitulace stavby'!K6</f>
        <v>BENÁTKY NAD JIZEROU ČOV – KALOVÉ HOSPODÁŘSTVÍ</v>
      </c>
      <c r="F7" s="325"/>
      <c r="G7" s="325"/>
      <c r="H7" s="325"/>
      <c r="L7" s="21"/>
    </row>
    <row r="8" spans="2:46" s="1" customFormat="1" ht="12" customHeight="1">
      <c r="B8" s="33"/>
      <c r="D8" s="28" t="s">
        <v>114</v>
      </c>
      <c r="L8" s="33"/>
    </row>
    <row r="9" spans="2:46" s="1" customFormat="1" ht="16.5" customHeight="1">
      <c r="B9" s="33"/>
      <c r="E9" s="282" t="s">
        <v>1212</v>
      </c>
      <c r="F9" s="326"/>
      <c r="G9" s="326"/>
      <c r="H9" s="326"/>
      <c r="L9" s="33"/>
    </row>
    <row r="10" spans="2:46" s="1" customFormat="1" ht="11.25">
      <c r="B10" s="33"/>
      <c r="L10" s="33"/>
    </row>
    <row r="11" spans="2:46" s="1" customFormat="1" ht="12" customHeight="1">
      <c r="B11" s="33"/>
      <c r="D11" s="28" t="s">
        <v>19</v>
      </c>
      <c r="F11" s="26" t="s">
        <v>3</v>
      </c>
      <c r="I11" s="28" t="s">
        <v>20</v>
      </c>
      <c r="J11" s="26" t="s">
        <v>3</v>
      </c>
      <c r="L11" s="33"/>
    </row>
    <row r="12" spans="2:46" s="1" customFormat="1" ht="12" customHeight="1">
      <c r="B12" s="33"/>
      <c r="D12" s="28" t="s">
        <v>21</v>
      </c>
      <c r="F12" s="26" t="s">
        <v>22</v>
      </c>
      <c r="I12" s="28" t="s">
        <v>23</v>
      </c>
      <c r="J12" s="50" t="str">
        <f>'Rekapitulace stavby'!AN8</f>
        <v>4. 12. 2025</v>
      </c>
      <c r="L12" s="33"/>
    </row>
    <row r="13" spans="2:46" s="1" customFormat="1" ht="10.9" customHeight="1">
      <c r="B13" s="33"/>
      <c r="L13" s="33"/>
    </row>
    <row r="14" spans="2:46" s="1" customFormat="1" ht="12" customHeight="1">
      <c r="B14" s="33"/>
      <c r="D14" s="28" t="s">
        <v>25</v>
      </c>
      <c r="I14" s="28" t="s">
        <v>26</v>
      </c>
      <c r="J14" s="26" t="s">
        <v>27</v>
      </c>
      <c r="L14" s="33"/>
    </row>
    <row r="15" spans="2:46" s="1" customFormat="1" ht="18" customHeight="1">
      <c r="B15" s="33"/>
      <c r="E15" s="26" t="s">
        <v>28</v>
      </c>
      <c r="I15" s="28" t="s">
        <v>29</v>
      </c>
      <c r="J15" s="26" t="s">
        <v>30</v>
      </c>
      <c r="L15" s="33"/>
    </row>
    <row r="16" spans="2:46" s="1" customFormat="1" ht="6.95" customHeight="1">
      <c r="B16" s="33"/>
      <c r="L16" s="33"/>
    </row>
    <row r="17" spans="2:12" s="1" customFormat="1" ht="12" customHeight="1">
      <c r="B17" s="33"/>
      <c r="D17" s="28" t="s">
        <v>31</v>
      </c>
      <c r="I17" s="28" t="s">
        <v>26</v>
      </c>
      <c r="J17" s="29" t="str">
        <f>'Rekapitulace stavby'!AN13</f>
        <v>Vyplň údaj</v>
      </c>
      <c r="L17" s="33"/>
    </row>
    <row r="18" spans="2:12" s="1" customFormat="1" ht="18" customHeight="1">
      <c r="B18" s="33"/>
      <c r="E18" s="327" t="str">
        <f>'Rekapitulace stavby'!E14</f>
        <v>Vyplň údaj</v>
      </c>
      <c r="F18" s="307"/>
      <c r="G18" s="307"/>
      <c r="H18" s="307"/>
      <c r="I18" s="28" t="s">
        <v>29</v>
      </c>
      <c r="J18" s="29" t="str">
        <f>'Rekapitulace stavby'!AN14</f>
        <v>Vyplň údaj</v>
      </c>
      <c r="L18" s="33"/>
    </row>
    <row r="19" spans="2:12" s="1" customFormat="1" ht="6.95" customHeight="1">
      <c r="B19" s="33"/>
      <c r="L19" s="33"/>
    </row>
    <row r="20" spans="2:12" s="1" customFormat="1" ht="12" customHeight="1">
      <c r="B20" s="33"/>
      <c r="D20" s="28" t="s">
        <v>33</v>
      </c>
      <c r="I20" s="28" t="s">
        <v>26</v>
      </c>
      <c r="J20" s="26" t="s">
        <v>34</v>
      </c>
      <c r="L20" s="33"/>
    </row>
    <row r="21" spans="2:12" s="1" customFormat="1" ht="18" customHeight="1">
      <c r="B21" s="33"/>
      <c r="E21" s="26" t="s">
        <v>35</v>
      </c>
      <c r="I21" s="28" t="s">
        <v>29</v>
      </c>
      <c r="J21" s="26" t="s">
        <v>36</v>
      </c>
      <c r="L21" s="33"/>
    </row>
    <row r="22" spans="2:12" s="1" customFormat="1" ht="6.95" customHeight="1">
      <c r="B22" s="33"/>
      <c r="L22" s="33"/>
    </row>
    <row r="23" spans="2:12" s="1" customFormat="1" ht="12" customHeight="1">
      <c r="B23" s="33"/>
      <c r="D23" s="28" t="s">
        <v>38</v>
      </c>
      <c r="I23" s="28" t="s">
        <v>26</v>
      </c>
      <c r="J23" s="26" t="s">
        <v>39</v>
      </c>
      <c r="L23" s="33"/>
    </row>
    <row r="24" spans="2:12" s="1" customFormat="1" ht="18" customHeight="1">
      <c r="B24" s="33"/>
      <c r="E24" s="26" t="s">
        <v>40</v>
      </c>
      <c r="I24" s="28" t="s">
        <v>29</v>
      </c>
      <c r="J24" s="26" t="s">
        <v>41</v>
      </c>
      <c r="L24" s="33"/>
    </row>
    <row r="25" spans="2:12" s="1" customFormat="1" ht="6.95" customHeight="1">
      <c r="B25" s="33"/>
      <c r="L25" s="33"/>
    </row>
    <row r="26" spans="2:12" s="1" customFormat="1" ht="12" customHeight="1">
      <c r="B26" s="33"/>
      <c r="D26" s="28" t="s">
        <v>42</v>
      </c>
      <c r="L26" s="33"/>
    </row>
    <row r="27" spans="2:12" s="7" customFormat="1" ht="47.25" customHeight="1">
      <c r="B27" s="92"/>
      <c r="E27" s="312" t="s">
        <v>43</v>
      </c>
      <c r="F27" s="312"/>
      <c r="G27" s="312"/>
      <c r="H27" s="312"/>
      <c r="L27" s="92"/>
    </row>
    <row r="28" spans="2:12" s="1" customFormat="1" ht="6.95" customHeight="1">
      <c r="B28" s="33"/>
      <c r="L28" s="33"/>
    </row>
    <row r="29" spans="2:12" s="1" customFormat="1" ht="6.95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>
      <c r="B30" s="33"/>
      <c r="D30" s="93" t="s">
        <v>44</v>
      </c>
      <c r="J30" s="64">
        <f>ROUND(J88, 2)</f>
        <v>0</v>
      </c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5" customHeight="1">
      <c r="B32" s="33"/>
      <c r="F32" s="36" t="s">
        <v>46</v>
      </c>
      <c r="I32" s="36" t="s">
        <v>45</v>
      </c>
      <c r="J32" s="36" t="s">
        <v>47</v>
      </c>
      <c r="L32" s="33"/>
    </row>
    <row r="33" spans="2:12" s="1" customFormat="1" ht="14.45" customHeight="1">
      <c r="B33" s="33"/>
      <c r="D33" s="53" t="s">
        <v>48</v>
      </c>
      <c r="E33" s="28" t="s">
        <v>49</v>
      </c>
      <c r="F33" s="84">
        <f>ROUND((SUM(BE88:BE394)),  2)</f>
        <v>0</v>
      </c>
      <c r="I33" s="94">
        <v>0.21</v>
      </c>
      <c r="J33" s="84">
        <f>ROUND(((SUM(BE88:BE394))*I33),  2)</f>
        <v>0</v>
      </c>
      <c r="L33" s="33"/>
    </row>
    <row r="34" spans="2:12" s="1" customFormat="1" ht="14.45" customHeight="1">
      <c r="B34" s="33"/>
      <c r="E34" s="28" t="s">
        <v>50</v>
      </c>
      <c r="F34" s="84">
        <f>ROUND((SUM(BF88:BF394)),  2)</f>
        <v>0</v>
      </c>
      <c r="I34" s="94">
        <v>0.12</v>
      </c>
      <c r="J34" s="84">
        <f>ROUND(((SUM(BF88:BF394))*I34),  2)</f>
        <v>0</v>
      </c>
      <c r="L34" s="33"/>
    </row>
    <row r="35" spans="2:12" s="1" customFormat="1" ht="14.45" hidden="1" customHeight="1">
      <c r="B35" s="33"/>
      <c r="E35" s="28" t="s">
        <v>51</v>
      </c>
      <c r="F35" s="84">
        <f>ROUND((SUM(BG88:BG394)),  2)</f>
        <v>0</v>
      </c>
      <c r="I35" s="94">
        <v>0.21</v>
      </c>
      <c r="J35" s="84">
        <f>0</f>
        <v>0</v>
      </c>
      <c r="L35" s="33"/>
    </row>
    <row r="36" spans="2:12" s="1" customFormat="1" ht="14.45" hidden="1" customHeight="1">
      <c r="B36" s="33"/>
      <c r="E36" s="28" t="s">
        <v>52</v>
      </c>
      <c r="F36" s="84">
        <f>ROUND((SUM(BH88:BH394)),  2)</f>
        <v>0</v>
      </c>
      <c r="I36" s="94">
        <v>0.12</v>
      </c>
      <c r="J36" s="84">
        <f>0</f>
        <v>0</v>
      </c>
      <c r="L36" s="33"/>
    </row>
    <row r="37" spans="2:12" s="1" customFormat="1" ht="14.45" hidden="1" customHeight="1">
      <c r="B37" s="33"/>
      <c r="E37" s="28" t="s">
        <v>53</v>
      </c>
      <c r="F37" s="84">
        <f>ROUND((SUM(BI88:BI394)),  2)</f>
        <v>0</v>
      </c>
      <c r="I37" s="94">
        <v>0</v>
      </c>
      <c r="J37" s="84">
        <f>0</f>
        <v>0</v>
      </c>
      <c r="L37" s="33"/>
    </row>
    <row r="38" spans="2:12" s="1" customFormat="1" ht="6.95" customHeight="1">
      <c r="B38" s="33"/>
      <c r="L38" s="33"/>
    </row>
    <row r="39" spans="2:12" s="1" customFormat="1" ht="25.35" customHeight="1">
      <c r="B39" s="33"/>
      <c r="C39" s="95"/>
      <c r="D39" s="96" t="s">
        <v>54</v>
      </c>
      <c r="E39" s="55"/>
      <c r="F39" s="55"/>
      <c r="G39" s="97" t="s">
        <v>55</v>
      </c>
      <c r="H39" s="98" t="s">
        <v>56</v>
      </c>
      <c r="I39" s="55"/>
      <c r="J39" s="99">
        <f>SUM(J30:J37)</f>
        <v>0</v>
      </c>
      <c r="K39" s="100"/>
      <c r="L39" s="33"/>
    </row>
    <row r="40" spans="2:12" s="1" customFormat="1" ht="14.45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5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5" customHeight="1">
      <c r="B45" s="33"/>
      <c r="C45" s="22" t="s">
        <v>116</v>
      </c>
      <c r="L45" s="33"/>
    </row>
    <row r="46" spans="2:12" s="1" customFormat="1" ht="6.95" customHeight="1">
      <c r="B46" s="33"/>
      <c r="L46" s="33"/>
    </row>
    <row r="47" spans="2:12" s="1" customFormat="1" ht="12" customHeight="1">
      <c r="B47" s="33"/>
      <c r="C47" s="28" t="s">
        <v>17</v>
      </c>
      <c r="L47" s="33"/>
    </row>
    <row r="48" spans="2:12" s="1" customFormat="1" ht="16.5" customHeight="1">
      <c r="B48" s="33"/>
      <c r="E48" s="324" t="str">
        <f>E7</f>
        <v>BENÁTKY NAD JIZEROU ČOV – KALOVÉ HOSPODÁŘSTVÍ</v>
      </c>
      <c r="F48" s="325"/>
      <c r="G48" s="325"/>
      <c r="H48" s="325"/>
      <c r="L48" s="33"/>
    </row>
    <row r="49" spans="2:47" s="1" customFormat="1" ht="12" customHeight="1">
      <c r="B49" s="33"/>
      <c r="C49" s="28" t="s">
        <v>114</v>
      </c>
      <c r="L49" s="33"/>
    </row>
    <row r="50" spans="2:47" s="1" customFormat="1" ht="16.5" customHeight="1">
      <c r="B50" s="33"/>
      <c r="E50" s="282" t="str">
        <f>E9</f>
        <v>PS 01 - Technologie odvodnění kalu</v>
      </c>
      <c r="F50" s="326"/>
      <c r="G50" s="326"/>
      <c r="H50" s="326"/>
      <c r="L50" s="33"/>
    </row>
    <row r="51" spans="2:47" s="1" customFormat="1" ht="6.95" customHeight="1">
      <c r="B51" s="33"/>
      <c r="L51" s="33"/>
    </row>
    <row r="52" spans="2:47" s="1" customFormat="1" ht="12" customHeight="1">
      <c r="B52" s="33"/>
      <c r="C52" s="28" t="s">
        <v>21</v>
      </c>
      <c r="F52" s="26" t="str">
        <f>F12</f>
        <v>Benátky nad Jizerou</v>
      </c>
      <c r="I52" s="28" t="s">
        <v>23</v>
      </c>
      <c r="J52" s="50" t="str">
        <f>IF(J12="","",J12)</f>
        <v>4. 12. 2025</v>
      </c>
      <c r="L52" s="33"/>
    </row>
    <row r="53" spans="2:47" s="1" customFormat="1" ht="6.95" customHeight="1">
      <c r="B53" s="33"/>
      <c r="L53" s="33"/>
    </row>
    <row r="54" spans="2:47" s="1" customFormat="1" ht="40.15" customHeight="1">
      <c r="B54" s="33"/>
      <c r="C54" s="28" t="s">
        <v>25</v>
      </c>
      <c r="F54" s="26" t="str">
        <f>E15</f>
        <v>VaK Mladá Boleslav,a.s.,Čechova 1151,293 01</v>
      </c>
      <c r="I54" s="28" t="s">
        <v>33</v>
      </c>
      <c r="J54" s="31" t="str">
        <f>E21</f>
        <v>Ing.Jan Šinták-I.P.R.E,Kolová 2 362 14 Kolová</v>
      </c>
      <c r="L54" s="33"/>
    </row>
    <row r="55" spans="2:47" s="1" customFormat="1" ht="25.7" customHeight="1">
      <c r="B55" s="33"/>
      <c r="C55" s="28" t="s">
        <v>31</v>
      </c>
      <c r="F55" s="26" t="str">
        <f>IF(E18="","",E18)</f>
        <v>Vyplň údaj</v>
      </c>
      <c r="I55" s="28" t="s">
        <v>38</v>
      </c>
      <c r="J55" s="31" t="str">
        <f>E24</f>
        <v>Ing.Jana Handšuhová Smutná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101" t="s">
        <v>117</v>
      </c>
      <c r="D57" s="95"/>
      <c r="E57" s="95"/>
      <c r="F57" s="95"/>
      <c r="G57" s="95"/>
      <c r="H57" s="95"/>
      <c r="I57" s="95"/>
      <c r="J57" s="102" t="s">
        <v>118</v>
      </c>
      <c r="K57" s="95"/>
      <c r="L57" s="33"/>
    </row>
    <row r="58" spans="2:47" s="1" customFormat="1" ht="10.35" customHeight="1">
      <c r="B58" s="33"/>
      <c r="L58" s="33"/>
    </row>
    <row r="59" spans="2:47" s="1" customFormat="1" ht="22.9" customHeight="1">
      <c r="B59" s="33"/>
      <c r="C59" s="103" t="s">
        <v>76</v>
      </c>
      <c r="J59" s="64">
        <f>J88</f>
        <v>0</v>
      </c>
      <c r="L59" s="33"/>
      <c r="AU59" s="18" t="s">
        <v>119</v>
      </c>
    </row>
    <row r="60" spans="2:47" s="8" customFormat="1" ht="24.95" customHeight="1">
      <c r="B60" s="104"/>
      <c r="D60" s="105" t="s">
        <v>120</v>
      </c>
      <c r="E60" s="106"/>
      <c r="F60" s="106"/>
      <c r="G60" s="106"/>
      <c r="H60" s="106"/>
      <c r="I60" s="106"/>
      <c r="J60" s="107">
        <f>J89</f>
        <v>0</v>
      </c>
      <c r="L60" s="104"/>
    </row>
    <row r="61" spans="2:47" s="9" customFormat="1" ht="19.899999999999999" customHeight="1">
      <c r="B61" s="108"/>
      <c r="D61" s="109" t="s">
        <v>122</v>
      </c>
      <c r="E61" s="110"/>
      <c r="F61" s="110"/>
      <c r="G61" s="110"/>
      <c r="H61" s="110"/>
      <c r="I61" s="110"/>
      <c r="J61" s="111">
        <f>J90</f>
        <v>0</v>
      </c>
      <c r="L61" s="108"/>
    </row>
    <row r="62" spans="2:47" s="9" customFormat="1" ht="19.899999999999999" customHeight="1">
      <c r="B62" s="108"/>
      <c r="D62" s="109" t="s">
        <v>123</v>
      </c>
      <c r="E62" s="110"/>
      <c r="F62" s="110"/>
      <c r="G62" s="110"/>
      <c r="H62" s="110"/>
      <c r="I62" s="110"/>
      <c r="J62" s="111">
        <f>J116</f>
        <v>0</v>
      </c>
      <c r="L62" s="108"/>
    </row>
    <row r="63" spans="2:47" s="9" customFormat="1" ht="19.899999999999999" customHeight="1">
      <c r="B63" s="108"/>
      <c r="D63" s="109" t="s">
        <v>278</v>
      </c>
      <c r="E63" s="110"/>
      <c r="F63" s="110"/>
      <c r="G63" s="110"/>
      <c r="H63" s="110"/>
      <c r="I63" s="110"/>
      <c r="J63" s="111">
        <f>J150</f>
        <v>0</v>
      </c>
      <c r="L63" s="108"/>
    </row>
    <row r="64" spans="2:47" s="8" customFormat="1" ht="24.95" customHeight="1">
      <c r="B64" s="104"/>
      <c r="D64" s="105" t="s">
        <v>125</v>
      </c>
      <c r="E64" s="106"/>
      <c r="F64" s="106"/>
      <c r="G64" s="106"/>
      <c r="H64" s="106"/>
      <c r="I64" s="106"/>
      <c r="J64" s="107">
        <f>J154</f>
        <v>0</v>
      </c>
      <c r="L64" s="104"/>
    </row>
    <row r="65" spans="2:12" s="9" customFormat="1" ht="19.899999999999999" customHeight="1">
      <c r="B65" s="108"/>
      <c r="D65" s="109" t="s">
        <v>1213</v>
      </c>
      <c r="E65" s="110"/>
      <c r="F65" s="110"/>
      <c r="G65" s="110"/>
      <c r="H65" s="110"/>
      <c r="I65" s="110"/>
      <c r="J65" s="111">
        <f>J155</f>
        <v>0</v>
      </c>
      <c r="L65" s="108"/>
    </row>
    <row r="66" spans="2:12" s="8" customFormat="1" ht="24.95" customHeight="1">
      <c r="B66" s="104"/>
      <c r="D66" s="105" t="s">
        <v>282</v>
      </c>
      <c r="E66" s="106"/>
      <c r="F66" s="106"/>
      <c r="G66" s="106"/>
      <c r="H66" s="106"/>
      <c r="I66" s="106"/>
      <c r="J66" s="107">
        <f>J173</f>
        <v>0</v>
      </c>
      <c r="L66" s="104"/>
    </row>
    <row r="67" spans="2:12" s="9" customFormat="1" ht="19.899999999999999" customHeight="1">
      <c r="B67" s="108"/>
      <c r="D67" s="109" t="s">
        <v>1214</v>
      </c>
      <c r="E67" s="110"/>
      <c r="F67" s="110"/>
      <c r="G67" s="110"/>
      <c r="H67" s="110"/>
      <c r="I67" s="110"/>
      <c r="J67" s="111">
        <f>J174</f>
        <v>0</v>
      </c>
      <c r="L67" s="108"/>
    </row>
    <row r="68" spans="2:12" s="9" customFormat="1" ht="19.899999999999999" customHeight="1">
      <c r="B68" s="108"/>
      <c r="D68" s="109" t="s">
        <v>1215</v>
      </c>
      <c r="E68" s="110"/>
      <c r="F68" s="110"/>
      <c r="G68" s="110"/>
      <c r="H68" s="110"/>
      <c r="I68" s="110"/>
      <c r="J68" s="111">
        <f>J328</f>
        <v>0</v>
      </c>
      <c r="L68" s="108"/>
    </row>
    <row r="69" spans="2:12" s="1" customFormat="1" ht="21.75" customHeight="1">
      <c r="B69" s="33"/>
      <c r="L69" s="33"/>
    </row>
    <row r="70" spans="2:12" s="1" customFormat="1" ht="6.95" customHeight="1">
      <c r="B70" s="42"/>
      <c r="C70" s="43"/>
      <c r="D70" s="43"/>
      <c r="E70" s="43"/>
      <c r="F70" s="43"/>
      <c r="G70" s="43"/>
      <c r="H70" s="43"/>
      <c r="I70" s="43"/>
      <c r="J70" s="43"/>
      <c r="K70" s="43"/>
      <c r="L70" s="33"/>
    </row>
    <row r="74" spans="2:12" s="1" customFormat="1" ht="6.95" customHeight="1">
      <c r="B74" s="44"/>
      <c r="C74" s="45"/>
      <c r="D74" s="45"/>
      <c r="E74" s="45"/>
      <c r="F74" s="45"/>
      <c r="G74" s="45"/>
      <c r="H74" s="45"/>
      <c r="I74" s="45"/>
      <c r="J74" s="45"/>
      <c r="K74" s="45"/>
      <c r="L74" s="33"/>
    </row>
    <row r="75" spans="2:12" s="1" customFormat="1" ht="24.95" customHeight="1">
      <c r="B75" s="33"/>
      <c r="C75" s="22" t="s">
        <v>128</v>
      </c>
      <c r="L75" s="33"/>
    </row>
    <row r="76" spans="2:12" s="1" customFormat="1" ht="6.95" customHeight="1">
      <c r="B76" s="33"/>
      <c r="L76" s="33"/>
    </row>
    <row r="77" spans="2:12" s="1" customFormat="1" ht="12" customHeight="1">
      <c r="B77" s="33"/>
      <c r="C77" s="28" t="s">
        <v>17</v>
      </c>
      <c r="L77" s="33"/>
    </row>
    <row r="78" spans="2:12" s="1" customFormat="1" ht="16.5" customHeight="1">
      <c r="B78" s="33"/>
      <c r="E78" s="324" t="str">
        <f>E7</f>
        <v>BENÁTKY NAD JIZEROU ČOV – KALOVÉ HOSPODÁŘSTVÍ</v>
      </c>
      <c r="F78" s="325"/>
      <c r="G78" s="325"/>
      <c r="H78" s="325"/>
      <c r="L78" s="33"/>
    </row>
    <row r="79" spans="2:12" s="1" customFormat="1" ht="12" customHeight="1">
      <c r="B79" s="33"/>
      <c r="C79" s="28" t="s">
        <v>114</v>
      </c>
      <c r="L79" s="33"/>
    </row>
    <row r="80" spans="2:12" s="1" customFormat="1" ht="16.5" customHeight="1">
      <c r="B80" s="33"/>
      <c r="E80" s="282" t="str">
        <f>E9</f>
        <v>PS 01 - Technologie odvodnění kalu</v>
      </c>
      <c r="F80" s="326"/>
      <c r="G80" s="326"/>
      <c r="H80" s="326"/>
      <c r="L80" s="33"/>
    </row>
    <row r="81" spans="2:65" s="1" customFormat="1" ht="6.95" customHeight="1">
      <c r="B81" s="33"/>
      <c r="L81" s="33"/>
    </row>
    <row r="82" spans="2:65" s="1" customFormat="1" ht="12" customHeight="1">
      <c r="B82" s="33"/>
      <c r="C82" s="28" t="s">
        <v>21</v>
      </c>
      <c r="F82" s="26" t="str">
        <f>F12</f>
        <v>Benátky nad Jizerou</v>
      </c>
      <c r="I82" s="28" t="s">
        <v>23</v>
      </c>
      <c r="J82" s="50" t="str">
        <f>IF(J12="","",J12)</f>
        <v>4. 12. 2025</v>
      </c>
      <c r="L82" s="33"/>
    </row>
    <row r="83" spans="2:65" s="1" customFormat="1" ht="6.95" customHeight="1">
      <c r="B83" s="33"/>
      <c r="L83" s="33"/>
    </row>
    <row r="84" spans="2:65" s="1" customFormat="1" ht="40.15" customHeight="1">
      <c r="B84" s="33"/>
      <c r="C84" s="28" t="s">
        <v>25</v>
      </c>
      <c r="F84" s="26" t="str">
        <f>E15</f>
        <v>VaK Mladá Boleslav,a.s.,Čechova 1151,293 01</v>
      </c>
      <c r="I84" s="28" t="s">
        <v>33</v>
      </c>
      <c r="J84" s="31" t="str">
        <f>E21</f>
        <v>Ing.Jan Šinták-I.P.R.E,Kolová 2 362 14 Kolová</v>
      </c>
      <c r="L84" s="33"/>
    </row>
    <row r="85" spans="2:65" s="1" customFormat="1" ht="25.7" customHeight="1">
      <c r="B85" s="33"/>
      <c r="C85" s="28" t="s">
        <v>31</v>
      </c>
      <c r="F85" s="26" t="str">
        <f>IF(E18="","",E18)</f>
        <v>Vyplň údaj</v>
      </c>
      <c r="I85" s="28" t="s">
        <v>38</v>
      </c>
      <c r="J85" s="31" t="str">
        <f>E24</f>
        <v>Ing.Jana Handšuhová Smutná</v>
      </c>
      <c r="L85" s="33"/>
    </row>
    <row r="86" spans="2:65" s="1" customFormat="1" ht="10.35" customHeight="1">
      <c r="B86" s="33"/>
      <c r="L86" s="33"/>
    </row>
    <row r="87" spans="2:65" s="10" customFormat="1" ht="29.25" customHeight="1">
      <c r="B87" s="112"/>
      <c r="C87" s="113" t="s">
        <v>129</v>
      </c>
      <c r="D87" s="114" t="s">
        <v>63</v>
      </c>
      <c r="E87" s="114" t="s">
        <v>59</v>
      </c>
      <c r="F87" s="114" t="s">
        <v>60</v>
      </c>
      <c r="G87" s="114" t="s">
        <v>130</v>
      </c>
      <c r="H87" s="114" t="s">
        <v>131</v>
      </c>
      <c r="I87" s="114" t="s">
        <v>132</v>
      </c>
      <c r="J87" s="114" t="s">
        <v>118</v>
      </c>
      <c r="K87" s="115" t="s">
        <v>133</v>
      </c>
      <c r="L87" s="112"/>
      <c r="M87" s="57" t="s">
        <v>3</v>
      </c>
      <c r="N87" s="58" t="s">
        <v>48</v>
      </c>
      <c r="O87" s="58" t="s">
        <v>134</v>
      </c>
      <c r="P87" s="58" t="s">
        <v>135</v>
      </c>
      <c r="Q87" s="58" t="s">
        <v>136</v>
      </c>
      <c r="R87" s="58" t="s">
        <v>137</v>
      </c>
      <c r="S87" s="58" t="s">
        <v>138</v>
      </c>
      <c r="T87" s="59" t="s">
        <v>139</v>
      </c>
    </row>
    <row r="88" spans="2:65" s="1" customFormat="1" ht="22.9" customHeight="1">
      <c r="B88" s="33"/>
      <c r="C88" s="62" t="s">
        <v>140</v>
      </c>
      <c r="J88" s="116">
        <f>BK88</f>
        <v>0</v>
      </c>
      <c r="L88" s="33"/>
      <c r="M88" s="60"/>
      <c r="N88" s="51"/>
      <c r="O88" s="51"/>
      <c r="P88" s="117">
        <f>P89+P154+P173</f>
        <v>0</v>
      </c>
      <c r="Q88" s="51"/>
      <c r="R88" s="117">
        <f>R89+R154+R173</f>
        <v>0.67958200000000002</v>
      </c>
      <c r="S88" s="51"/>
      <c r="T88" s="118">
        <f>T89+T154+T173</f>
        <v>0</v>
      </c>
      <c r="AT88" s="18" t="s">
        <v>77</v>
      </c>
      <c r="AU88" s="18" t="s">
        <v>119</v>
      </c>
      <c r="BK88" s="119">
        <f>BK89+BK154+BK173</f>
        <v>0</v>
      </c>
    </row>
    <row r="89" spans="2:65" s="11" customFormat="1" ht="25.9" customHeight="1">
      <c r="B89" s="120"/>
      <c r="D89" s="121" t="s">
        <v>77</v>
      </c>
      <c r="E89" s="122" t="s">
        <v>141</v>
      </c>
      <c r="F89" s="122" t="s">
        <v>142</v>
      </c>
      <c r="I89" s="123"/>
      <c r="J89" s="124">
        <f>BK89</f>
        <v>0</v>
      </c>
      <c r="L89" s="120"/>
      <c r="M89" s="125"/>
      <c r="P89" s="126">
        <f>P90+P116+P150</f>
        <v>0</v>
      </c>
      <c r="R89" s="126">
        <f>R90+R116+R150</f>
        <v>0.50064999999999993</v>
      </c>
      <c r="T89" s="127">
        <f>T90+T116+T150</f>
        <v>0</v>
      </c>
      <c r="AR89" s="121" t="s">
        <v>86</v>
      </c>
      <c r="AT89" s="128" t="s">
        <v>77</v>
      </c>
      <c r="AU89" s="128" t="s">
        <v>78</v>
      </c>
      <c r="AY89" s="121" t="s">
        <v>143</v>
      </c>
      <c r="BK89" s="129">
        <f>BK90+BK116+BK150</f>
        <v>0</v>
      </c>
    </row>
    <row r="90" spans="2:65" s="11" customFormat="1" ht="22.9" customHeight="1">
      <c r="B90" s="120"/>
      <c r="D90" s="121" t="s">
        <v>77</v>
      </c>
      <c r="E90" s="130" t="s">
        <v>163</v>
      </c>
      <c r="F90" s="130" t="s">
        <v>164</v>
      </c>
      <c r="I90" s="123"/>
      <c r="J90" s="131">
        <f>BK90</f>
        <v>0</v>
      </c>
      <c r="L90" s="120"/>
      <c r="M90" s="125"/>
      <c r="P90" s="126">
        <f>SUM(P91:P115)</f>
        <v>0</v>
      </c>
      <c r="R90" s="126">
        <f>SUM(R91:R115)</f>
        <v>0.49464999999999998</v>
      </c>
      <c r="T90" s="127">
        <f>SUM(T91:T115)</f>
        <v>0</v>
      </c>
      <c r="AR90" s="121" t="s">
        <v>86</v>
      </c>
      <c r="AT90" s="128" t="s">
        <v>77</v>
      </c>
      <c r="AU90" s="128" t="s">
        <v>86</v>
      </c>
      <c r="AY90" s="121" t="s">
        <v>143</v>
      </c>
      <c r="BK90" s="129">
        <f>SUM(BK91:BK115)</f>
        <v>0</v>
      </c>
    </row>
    <row r="91" spans="2:65" s="1" customFormat="1" ht="16.5" customHeight="1">
      <c r="B91" s="132"/>
      <c r="C91" s="133" t="s">
        <v>86</v>
      </c>
      <c r="D91" s="133" t="s">
        <v>145</v>
      </c>
      <c r="E91" s="134" t="s">
        <v>1216</v>
      </c>
      <c r="F91" s="135" t="s">
        <v>1217</v>
      </c>
      <c r="G91" s="136" t="s">
        <v>320</v>
      </c>
      <c r="H91" s="137">
        <v>3</v>
      </c>
      <c r="I91" s="138"/>
      <c r="J91" s="139">
        <f>ROUND(I91*H91,2)</f>
        <v>0</v>
      </c>
      <c r="K91" s="135" t="s">
        <v>149</v>
      </c>
      <c r="L91" s="33"/>
      <c r="M91" s="140" t="s">
        <v>3</v>
      </c>
      <c r="N91" s="141" t="s">
        <v>49</v>
      </c>
      <c r="P91" s="142">
        <f>O91*H91</f>
        <v>0</v>
      </c>
      <c r="Q91" s="142">
        <v>1.6999999999999999E-3</v>
      </c>
      <c r="R91" s="142">
        <f>Q91*H91</f>
        <v>5.0999999999999995E-3</v>
      </c>
      <c r="S91" s="142">
        <v>0</v>
      </c>
      <c r="T91" s="143">
        <f>S91*H91</f>
        <v>0</v>
      </c>
      <c r="AR91" s="144" t="s">
        <v>150</v>
      </c>
      <c r="AT91" s="144" t="s">
        <v>145</v>
      </c>
      <c r="AU91" s="144" t="s">
        <v>88</v>
      </c>
      <c r="AY91" s="18" t="s">
        <v>143</v>
      </c>
      <c r="BE91" s="145">
        <f>IF(N91="základní",J91,0)</f>
        <v>0</v>
      </c>
      <c r="BF91" s="145">
        <f>IF(N91="snížená",J91,0)</f>
        <v>0</v>
      </c>
      <c r="BG91" s="145">
        <f>IF(N91="zákl. přenesená",J91,0)</f>
        <v>0</v>
      </c>
      <c r="BH91" s="145">
        <f>IF(N91="sníž. přenesená",J91,0)</f>
        <v>0</v>
      </c>
      <c r="BI91" s="145">
        <f>IF(N91="nulová",J91,0)</f>
        <v>0</v>
      </c>
      <c r="BJ91" s="18" t="s">
        <v>86</v>
      </c>
      <c r="BK91" s="145">
        <f>ROUND(I91*H91,2)</f>
        <v>0</v>
      </c>
      <c r="BL91" s="18" t="s">
        <v>150</v>
      </c>
      <c r="BM91" s="144" t="s">
        <v>1218</v>
      </c>
    </row>
    <row r="92" spans="2:65" s="1" customFormat="1" ht="11.25">
      <c r="B92" s="33"/>
      <c r="D92" s="146" t="s">
        <v>152</v>
      </c>
      <c r="F92" s="147" t="s">
        <v>1219</v>
      </c>
      <c r="I92" s="148"/>
      <c r="L92" s="33"/>
      <c r="M92" s="149"/>
      <c r="T92" s="54"/>
      <c r="AT92" s="18" t="s">
        <v>152</v>
      </c>
      <c r="AU92" s="18" t="s">
        <v>88</v>
      </c>
    </row>
    <row r="93" spans="2:65" s="1" customFormat="1" ht="11.25">
      <c r="B93" s="33"/>
      <c r="D93" s="150" t="s">
        <v>154</v>
      </c>
      <c r="F93" s="151" t="s">
        <v>1220</v>
      </c>
      <c r="I93" s="148"/>
      <c r="L93" s="33"/>
      <c r="M93" s="149"/>
      <c r="T93" s="54"/>
      <c r="AT93" s="18" t="s">
        <v>154</v>
      </c>
      <c r="AU93" s="18" t="s">
        <v>88</v>
      </c>
    </row>
    <row r="94" spans="2:65" s="1" customFormat="1" ht="16.5" customHeight="1">
      <c r="B94" s="132"/>
      <c r="C94" s="176" t="s">
        <v>88</v>
      </c>
      <c r="D94" s="176" t="s">
        <v>331</v>
      </c>
      <c r="E94" s="177" t="s">
        <v>1221</v>
      </c>
      <c r="F94" s="178" t="s">
        <v>1222</v>
      </c>
      <c r="G94" s="179" t="s">
        <v>320</v>
      </c>
      <c r="H94" s="180">
        <v>3</v>
      </c>
      <c r="I94" s="181"/>
      <c r="J94" s="182">
        <f>ROUND(I94*H94,2)</f>
        <v>0</v>
      </c>
      <c r="K94" s="178" t="s">
        <v>3</v>
      </c>
      <c r="L94" s="183"/>
      <c r="M94" s="184" t="s">
        <v>3</v>
      </c>
      <c r="N94" s="185" t="s">
        <v>49</v>
      </c>
      <c r="P94" s="142">
        <f>O94*H94</f>
        <v>0</v>
      </c>
      <c r="Q94" s="142">
        <v>4.5999999999999999E-2</v>
      </c>
      <c r="R94" s="142">
        <f>Q94*H94</f>
        <v>0.13800000000000001</v>
      </c>
      <c r="S94" s="142">
        <v>0</v>
      </c>
      <c r="T94" s="143">
        <f>S94*H94</f>
        <v>0</v>
      </c>
      <c r="AR94" s="144" t="s">
        <v>163</v>
      </c>
      <c r="AT94" s="144" t="s">
        <v>331</v>
      </c>
      <c r="AU94" s="144" t="s">
        <v>88</v>
      </c>
      <c r="AY94" s="18" t="s">
        <v>143</v>
      </c>
      <c r="BE94" s="145">
        <f>IF(N94="základní",J94,0)</f>
        <v>0</v>
      </c>
      <c r="BF94" s="145">
        <f>IF(N94="snížená",J94,0)</f>
        <v>0</v>
      </c>
      <c r="BG94" s="145">
        <f>IF(N94="zákl. přenesená",J94,0)</f>
        <v>0</v>
      </c>
      <c r="BH94" s="145">
        <f>IF(N94="sníž. přenesená",J94,0)</f>
        <v>0</v>
      </c>
      <c r="BI94" s="145">
        <f>IF(N94="nulová",J94,0)</f>
        <v>0</v>
      </c>
      <c r="BJ94" s="18" t="s">
        <v>86</v>
      </c>
      <c r="BK94" s="145">
        <f>ROUND(I94*H94,2)</f>
        <v>0</v>
      </c>
      <c r="BL94" s="18" t="s">
        <v>150</v>
      </c>
      <c r="BM94" s="144" t="s">
        <v>1223</v>
      </c>
    </row>
    <row r="95" spans="2:65" s="1" customFormat="1" ht="11.25">
      <c r="B95" s="33"/>
      <c r="D95" s="146" t="s">
        <v>152</v>
      </c>
      <c r="F95" s="147" t="s">
        <v>1222</v>
      </c>
      <c r="I95" s="148"/>
      <c r="L95" s="33"/>
      <c r="M95" s="149"/>
      <c r="T95" s="54"/>
      <c r="AT95" s="18" t="s">
        <v>152</v>
      </c>
      <c r="AU95" s="18" t="s">
        <v>88</v>
      </c>
    </row>
    <row r="96" spans="2:65" s="1" customFormat="1" ht="16.5" customHeight="1">
      <c r="B96" s="132"/>
      <c r="C96" s="176" t="s">
        <v>165</v>
      </c>
      <c r="D96" s="176" t="s">
        <v>331</v>
      </c>
      <c r="E96" s="177" t="s">
        <v>1224</v>
      </c>
      <c r="F96" s="178" t="s">
        <v>1225</v>
      </c>
      <c r="G96" s="179" t="s">
        <v>320</v>
      </c>
      <c r="H96" s="180">
        <v>3</v>
      </c>
      <c r="I96" s="181"/>
      <c r="J96" s="182">
        <f>ROUND(I96*H96,2)</f>
        <v>0</v>
      </c>
      <c r="K96" s="178" t="s">
        <v>149</v>
      </c>
      <c r="L96" s="183"/>
      <c r="M96" s="184" t="s">
        <v>3</v>
      </c>
      <c r="N96" s="185" t="s">
        <v>49</v>
      </c>
      <c r="P96" s="142">
        <f>O96*H96</f>
        <v>0</v>
      </c>
      <c r="Q96" s="142">
        <v>2.3800000000000002E-3</v>
      </c>
      <c r="R96" s="142">
        <f>Q96*H96</f>
        <v>7.1400000000000005E-3</v>
      </c>
      <c r="S96" s="142">
        <v>0</v>
      </c>
      <c r="T96" s="143">
        <f>S96*H96</f>
        <v>0</v>
      </c>
      <c r="AR96" s="144" t="s">
        <v>163</v>
      </c>
      <c r="AT96" s="144" t="s">
        <v>331</v>
      </c>
      <c r="AU96" s="144" t="s">
        <v>88</v>
      </c>
      <c r="AY96" s="18" t="s">
        <v>143</v>
      </c>
      <c r="BE96" s="145">
        <f>IF(N96="základní",J96,0)</f>
        <v>0</v>
      </c>
      <c r="BF96" s="145">
        <f>IF(N96="snížená",J96,0)</f>
        <v>0</v>
      </c>
      <c r="BG96" s="145">
        <f>IF(N96="zákl. přenesená",J96,0)</f>
        <v>0</v>
      </c>
      <c r="BH96" s="145">
        <f>IF(N96="sníž. přenesená",J96,0)</f>
        <v>0</v>
      </c>
      <c r="BI96" s="145">
        <f>IF(N96="nulová",J96,0)</f>
        <v>0</v>
      </c>
      <c r="BJ96" s="18" t="s">
        <v>86</v>
      </c>
      <c r="BK96" s="145">
        <f>ROUND(I96*H96,2)</f>
        <v>0</v>
      </c>
      <c r="BL96" s="18" t="s">
        <v>150</v>
      </c>
      <c r="BM96" s="144" t="s">
        <v>1226</v>
      </c>
    </row>
    <row r="97" spans="2:65" s="1" customFormat="1" ht="11.25">
      <c r="B97" s="33"/>
      <c r="D97" s="146" t="s">
        <v>152</v>
      </c>
      <c r="F97" s="147" t="s">
        <v>1225</v>
      </c>
      <c r="I97" s="148"/>
      <c r="L97" s="33"/>
      <c r="M97" s="149"/>
      <c r="T97" s="54"/>
      <c r="AT97" s="18" t="s">
        <v>152</v>
      </c>
      <c r="AU97" s="18" t="s">
        <v>88</v>
      </c>
    </row>
    <row r="98" spans="2:65" s="1" customFormat="1" ht="16.5" customHeight="1">
      <c r="B98" s="132"/>
      <c r="C98" s="133" t="s">
        <v>150</v>
      </c>
      <c r="D98" s="133" t="s">
        <v>145</v>
      </c>
      <c r="E98" s="134" t="s">
        <v>1227</v>
      </c>
      <c r="F98" s="135" t="s">
        <v>1228</v>
      </c>
      <c r="G98" s="136" t="s">
        <v>320</v>
      </c>
      <c r="H98" s="137">
        <v>2</v>
      </c>
      <c r="I98" s="138"/>
      <c r="J98" s="139">
        <f>ROUND(I98*H98,2)</f>
        <v>0</v>
      </c>
      <c r="K98" s="135" t="s">
        <v>3</v>
      </c>
      <c r="L98" s="33"/>
      <c r="M98" s="140" t="s">
        <v>3</v>
      </c>
      <c r="N98" s="141" t="s">
        <v>49</v>
      </c>
      <c r="P98" s="142">
        <f>O98*H98</f>
        <v>0</v>
      </c>
      <c r="Q98" s="142">
        <v>1.6999999999999999E-3</v>
      </c>
      <c r="R98" s="142">
        <f>Q98*H98</f>
        <v>3.3999999999999998E-3</v>
      </c>
      <c r="S98" s="142">
        <v>0</v>
      </c>
      <c r="T98" s="143">
        <f>S98*H98</f>
        <v>0</v>
      </c>
      <c r="AR98" s="144" t="s">
        <v>150</v>
      </c>
      <c r="AT98" s="144" t="s">
        <v>145</v>
      </c>
      <c r="AU98" s="144" t="s">
        <v>88</v>
      </c>
      <c r="AY98" s="18" t="s">
        <v>143</v>
      </c>
      <c r="BE98" s="145">
        <f>IF(N98="základní",J98,0)</f>
        <v>0</v>
      </c>
      <c r="BF98" s="145">
        <f>IF(N98="snížená",J98,0)</f>
        <v>0</v>
      </c>
      <c r="BG98" s="145">
        <f>IF(N98="zákl. přenesená",J98,0)</f>
        <v>0</v>
      </c>
      <c r="BH98" s="145">
        <f>IF(N98="sníž. přenesená",J98,0)</f>
        <v>0</v>
      </c>
      <c r="BI98" s="145">
        <f>IF(N98="nulová",J98,0)</f>
        <v>0</v>
      </c>
      <c r="BJ98" s="18" t="s">
        <v>86</v>
      </c>
      <c r="BK98" s="145">
        <f>ROUND(I98*H98,2)</f>
        <v>0</v>
      </c>
      <c r="BL98" s="18" t="s">
        <v>150</v>
      </c>
      <c r="BM98" s="144" t="s">
        <v>1229</v>
      </c>
    </row>
    <row r="99" spans="2:65" s="1" customFormat="1" ht="11.25">
      <c r="B99" s="33"/>
      <c r="D99" s="146" t="s">
        <v>152</v>
      </c>
      <c r="F99" s="147" t="s">
        <v>1228</v>
      </c>
      <c r="I99" s="148"/>
      <c r="L99" s="33"/>
      <c r="M99" s="149"/>
      <c r="T99" s="54"/>
      <c r="AT99" s="18" t="s">
        <v>152</v>
      </c>
      <c r="AU99" s="18" t="s">
        <v>88</v>
      </c>
    </row>
    <row r="100" spans="2:65" s="1" customFormat="1" ht="21.75" customHeight="1">
      <c r="B100" s="132"/>
      <c r="C100" s="176" t="s">
        <v>185</v>
      </c>
      <c r="D100" s="176" t="s">
        <v>331</v>
      </c>
      <c r="E100" s="177" t="s">
        <v>1230</v>
      </c>
      <c r="F100" s="178" t="s">
        <v>1231</v>
      </c>
      <c r="G100" s="179" t="s">
        <v>320</v>
      </c>
      <c r="H100" s="180">
        <v>1</v>
      </c>
      <c r="I100" s="181"/>
      <c r="J100" s="182">
        <f>ROUND(I100*H100,2)</f>
        <v>0</v>
      </c>
      <c r="K100" s="178" t="s">
        <v>3</v>
      </c>
      <c r="L100" s="183"/>
      <c r="M100" s="184" t="s">
        <v>3</v>
      </c>
      <c r="N100" s="185" t="s">
        <v>49</v>
      </c>
      <c r="P100" s="142">
        <f>O100*H100</f>
        <v>0</v>
      </c>
      <c r="Q100" s="142">
        <v>0.05</v>
      </c>
      <c r="R100" s="142">
        <f>Q100*H100</f>
        <v>0.05</v>
      </c>
      <c r="S100" s="142">
        <v>0</v>
      </c>
      <c r="T100" s="143">
        <f>S100*H100</f>
        <v>0</v>
      </c>
      <c r="AR100" s="144" t="s">
        <v>163</v>
      </c>
      <c r="AT100" s="144" t="s">
        <v>331</v>
      </c>
      <c r="AU100" s="144" t="s">
        <v>88</v>
      </c>
      <c r="AY100" s="18" t="s">
        <v>143</v>
      </c>
      <c r="BE100" s="145">
        <f>IF(N100="základní",J100,0)</f>
        <v>0</v>
      </c>
      <c r="BF100" s="145">
        <f>IF(N100="snížená",J100,0)</f>
        <v>0</v>
      </c>
      <c r="BG100" s="145">
        <f>IF(N100="zákl. přenesená",J100,0)</f>
        <v>0</v>
      </c>
      <c r="BH100" s="145">
        <f>IF(N100="sníž. přenesená",J100,0)</f>
        <v>0</v>
      </c>
      <c r="BI100" s="145">
        <f>IF(N100="nulová",J100,0)</f>
        <v>0</v>
      </c>
      <c r="BJ100" s="18" t="s">
        <v>86</v>
      </c>
      <c r="BK100" s="145">
        <f>ROUND(I100*H100,2)</f>
        <v>0</v>
      </c>
      <c r="BL100" s="18" t="s">
        <v>150</v>
      </c>
      <c r="BM100" s="144" t="s">
        <v>1232</v>
      </c>
    </row>
    <row r="101" spans="2:65" s="1" customFormat="1" ht="11.25">
      <c r="B101" s="33"/>
      <c r="D101" s="146" t="s">
        <v>152</v>
      </c>
      <c r="F101" s="147" t="s">
        <v>1231</v>
      </c>
      <c r="I101" s="148"/>
      <c r="L101" s="33"/>
      <c r="M101" s="149"/>
      <c r="T101" s="54"/>
      <c r="AT101" s="18" t="s">
        <v>152</v>
      </c>
      <c r="AU101" s="18" t="s">
        <v>88</v>
      </c>
    </row>
    <row r="102" spans="2:65" s="1" customFormat="1" ht="21.75" customHeight="1">
      <c r="B102" s="132"/>
      <c r="C102" s="176" t="s">
        <v>191</v>
      </c>
      <c r="D102" s="176" t="s">
        <v>331</v>
      </c>
      <c r="E102" s="177" t="s">
        <v>1233</v>
      </c>
      <c r="F102" s="178" t="s">
        <v>1234</v>
      </c>
      <c r="G102" s="179" t="s">
        <v>320</v>
      </c>
      <c r="H102" s="180">
        <v>1</v>
      </c>
      <c r="I102" s="181"/>
      <c r="J102" s="182">
        <f>ROUND(I102*H102,2)</f>
        <v>0</v>
      </c>
      <c r="K102" s="178" t="s">
        <v>3</v>
      </c>
      <c r="L102" s="183"/>
      <c r="M102" s="184" t="s">
        <v>3</v>
      </c>
      <c r="N102" s="185" t="s">
        <v>49</v>
      </c>
      <c r="P102" s="142">
        <f>O102*H102</f>
        <v>0</v>
      </c>
      <c r="Q102" s="142">
        <v>0.05</v>
      </c>
      <c r="R102" s="142">
        <f>Q102*H102</f>
        <v>0.05</v>
      </c>
      <c r="S102" s="142">
        <v>0</v>
      </c>
      <c r="T102" s="143">
        <f>S102*H102</f>
        <v>0</v>
      </c>
      <c r="AR102" s="144" t="s">
        <v>163</v>
      </c>
      <c r="AT102" s="144" t="s">
        <v>331</v>
      </c>
      <c r="AU102" s="144" t="s">
        <v>88</v>
      </c>
      <c r="AY102" s="18" t="s">
        <v>143</v>
      </c>
      <c r="BE102" s="145">
        <f>IF(N102="základní",J102,0)</f>
        <v>0</v>
      </c>
      <c r="BF102" s="145">
        <f>IF(N102="snížená",J102,0)</f>
        <v>0</v>
      </c>
      <c r="BG102" s="145">
        <f>IF(N102="zákl. přenesená",J102,0)</f>
        <v>0</v>
      </c>
      <c r="BH102" s="145">
        <f>IF(N102="sníž. přenesená",J102,0)</f>
        <v>0</v>
      </c>
      <c r="BI102" s="145">
        <f>IF(N102="nulová",J102,0)</f>
        <v>0</v>
      </c>
      <c r="BJ102" s="18" t="s">
        <v>86</v>
      </c>
      <c r="BK102" s="145">
        <f>ROUND(I102*H102,2)</f>
        <v>0</v>
      </c>
      <c r="BL102" s="18" t="s">
        <v>150</v>
      </c>
      <c r="BM102" s="144" t="s">
        <v>1235</v>
      </c>
    </row>
    <row r="103" spans="2:65" s="1" customFormat="1" ht="11.25">
      <c r="B103" s="33"/>
      <c r="D103" s="146" t="s">
        <v>152</v>
      </c>
      <c r="F103" s="147" t="s">
        <v>1234</v>
      </c>
      <c r="I103" s="148"/>
      <c r="L103" s="33"/>
      <c r="M103" s="149"/>
      <c r="T103" s="54"/>
      <c r="AT103" s="18" t="s">
        <v>152</v>
      </c>
      <c r="AU103" s="18" t="s">
        <v>88</v>
      </c>
    </row>
    <row r="104" spans="2:65" s="1" customFormat="1" ht="16.5" customHeight="1">
      <c r="B104" s="132"/>
      <c r="C104" s="133" t="s">
        <v>198</v>
      </c>
      <c r="D104" s="133" t="s">
        <v>145</v>
      </c>
      <c r="E104" s="134" t="s">
        <v>1236</v>
      </c>
      <c r="F104" s="135" t="s">
        <v>1237</v>
      </c>
      <c r="G104" s="136" t="s">
        <v>320</v>
      </c>
      <c r="H104" s="137">
        <v>2</v>
      </c>
      <c r="I104" s="138"/>
      <c r="J104" s="139">
        <f>ROUND(I104*H104,2)</f>
        <v>0</v>
      </c>
      <c r="K104" s="135" t="s">
        <v>149</v>
      </c>
      <c r="L104" s="33"/>
      <c r="M104" s="140" t="s">
        <v>3</v>
      </c>
      <c r="N104" s="141" t="s">
        <v>49</v>
      </c>
      <c r="P104" s="142">
        <f>O104*H104</f>
        <v>0</v>
      </c>
      <c r="Q104" s="142">
        <v>1.72E-3</v>
      </c>
      <c r="R104" s="142">
        <f>Q104*H104</f>
        <v>3.4399999999999999E-3</v>
      </c>
      <c r="S104" s="142">
        <v>0</v>
      </c>
      <c r="T104" s="143">
        <f>S104*H104</f>
        <v>0</v>
      </c>
      <c r="AR104" s="144" t="s">
        <v>150</v>
      </c>
      <c r="AT104" s="144" t="s">
        <v>145</v>
      </c>
      <c r="AU104" s="144" t="s">
        <v>88</v>
      </c>
      <c r="AY104" s="18" t="s">
        <v>143</v>
      </c>
      <c r="BE104" s="145">
        <f>IF(N104="základní",J104,0)</f>
        <v>0</v>
      </c>
      <c r="BF104" s="145">
        <f>IF(N104="snížená",J104,0)</f>
        <v>0</v>
      </c>
      <c r="BG104" s="145">
        <f>IF(N104="zákl. přenesená",J104,0)</f>
        <v>0</v>
      </c>
      <c r="BH104" s="145">
        <f>IF(N104="sníž. přenesená",J104,0)</f>
        <v>0</v>
      </c>
      <c r="BI104" s="145">
        <f>IF(N104="nulová",J104,0)</f>
        <v>0</v>
      </c>
      <c r="BJ104" s="18" t="s">
        <v>86</v>
      </c>
      <c r="BK104" s="145">
        <f>ROUND(I104*H104,2)</f>
        <v>0</v>
      </c>
      <c r="BL104" s="18" t="s">
        <v>150</v>
      </c>
      <c r="BM104" s="144" t="s">
        <v>1238</v>
      </c>
    </row>
    <row r="105" spans="2:65" s="1" customFormat="1" ht="11.25">
      <c r="B105" s="33"/>
      <c r="D105" s="146" t="s">
        <v>152</v>
      </c>
      <c r="F105" s="147" t="s">
        <v>1239</v>
      </c>
      <c r="I105" s="148"/>
      <c r="L105" s="33"/>
      <c r="M105" s="149"/>
      <c r="T105" s="54"/>
      <c r="AT105" s="18" t="s">
        <v>152</v>
      </c>
      <c r="AU105" s="18" t="s">
        <v>88</v>
      </c>
    </row>
    <row r="106" spans="2:65" s="1" customFormat="1" ht="11.25">
      <c r="B106" s="33"/>
      <c r="D106" s="150" t="s">
        <v>154</v>
      </c>
      <c r="F106" s="151" t="s">
        <v>1240</v>
      </c>
      <c r="I106" s="148"/>
      <c r="L106" s="33"/>
      <c r="M106" s="149"/>
      <c r="T106" s="54"/>
      <c r="AT106" s="18" t="s">
        <v>154</v>
      </c>
      <c r="AU106" s="18" t="s">
        <v>88</v>
      </c>
    </row>
    <row r="107" spans="2:65" s="1" customFormat="1" ht="16.5" customHeight="1">
      <c r="B107" s="132"/>
      <c r="C107" s="176" t="s">
        <v>163</v>
      </c>
      <c r="D107" s="176" t="s">
        <v>331</v>
      </c>
      <c r="E107" s="177" t="s">
        <v>1241</v>
      </c>
      <c r="F107" s="178" t="s">
        <v>1242</v>
      </c>
      <c r="G107" s="179" t="s">
        <v>320</v>
      </c>
      <c r="H107" s="180">
        <v>2</v>
      </c>
      <c r="I107" s="181"/>
      <c r="J107" s="182">
        <f>ROUND(I107*H107,2)</f>
        <v>0</v>
      </c>
      <c r="K107" s="178" t="s">
        <v>3</v>
      </c>
      <c r="L107" s="183"/>
      <c r="M107" s="184" t="s">
        <v>3</v>
      </c>
      <c r="N107" s="185" t="s">
        <v>49</v>
      </c>
      <c r="P107" s="142">
        <f>O107*H107</f>
        <v>0</v>
      </c>
      <c r="Q107" s="142">
        <v>4.2000000000000003E-2</v>
      </c>
      <c r="R107" s="142">
        <f>Q107*H107</f>
        <v>8.4000000000000005E-2</v>
      </c>
      <c r="S107" s="142">
        <v>0</v>
      </c>
      <c r="T107" s="143">
        <f>S107*H107</f>
        <v>0</v>
      </c>
      <c r="AR107" s="144" t="s">
        <v>163</v>
      </c>
      <c r="AT107" s="144" t="s">
        <v>331</v>
      </c>
      <c r="AU107" s="144" t="s">
        <v>88</v>
      </c>
      <c r="AY107" s="18" t="s">
        <v>143</v>
      </c>
      <c r="BE107" s="145">
        <f>IF(N107="základní",J107,0)</f>
        <v>0</v>
      </c>
      <c r="BF107" s="145">
        <f>IF(N107="snížená",J107,0)</f>
        <v>0</v>
      </c>
      <c r="BG107" s="145">
        <f>IF(N107="zákl. přenesená",J107,0)</f>
        <v>0</v>
      </c>
      <c r="BH107" s="145">
        <f>IF(N107="sníž. přenesená",J107,0)</f>
        <v>0</v>
      </c>
      <c r="BI107" s="145">
        <f>IF(N107="nulová",J107,0)</f>
        <v>0</v>
      </c>
      <c r="BJ107" s="18" t="s">
        <v>86</v>
      </c>
      <c r="BK107" s="145">
        <f>ROUND(I107*H107,2)</f>
        <v>0</v>
      </c>
      <c r="BL107" s="18" t="s">
        <v>150</v>
      </c>
      <c r="BM107" s="144" t="s">
        <v>1243</v>
      </c>
    </row>
    <row r="108" spans="2:65" s="1" customFormat="1" ht="11.25">
      <c r="B108" s="33"/>
      <c r="D108" s="146" t="s">
        <v>152</v>
      </c>
      <c r="F108" s="147" t="s">
        <v>1242</v>
      </c>
      <c r="I108" s="148"/>
      <c r="L108" s="33"/>
      <c r="M108" s="149"/>
      <c r="T108" s="54"/>
      <c r="AT108" s="18" t="s">
        <v>152</v>
      </c>
      <c r="AU108" s="18" t="s">
        <v>88</v>
      </c>
    </row>
    <row r="109" spans="2:65" s="1" customFormat="1" ht="16.5" customHeight="1">
      <c r="B109" s="132"/>
      <c r="C109" s="133" t="s">
        <v>176</v>
      </c>
      <c r="D109" s="133" t="s">
        <v>145</v>
      </c>
      <c r="E109" s="134" t="s">
        <v>1244</v>
      </c>
      <c r="F109" s="135" t="s">
        <v>1245</v>
      </c>
      <c r="G109" s="136" t="s">
        <v>320</v>
      </c>
      <c r="H109" s="137">
        <v>3</v>
      </c>
      <c r="I109" s="138"/>
      <c r="J109" s="139">
        <f>ROUND(I109*H109,2)</f>
        <v>0</v>
      </c>
      <c r="K109" s="135" t="s">
        <v>149</v>
      </c>
      <c r="L109" s="33"/>
      <c r="M109" s="140" t="s">
        <v>3</v>
      </c>
      <c r="N109" s="141" t="s">
        <v>49</v>
      </c>
      <c r="P109" s="142">
        <f>O109*H109</f>
        <v>0</v>
      </c>
      <c r="Q109" s="142">
        <v>2.81E-3</v>
      </c>
      <c r="R109" s="142">
        <f>Q109*H109</f>
        <v>8.43E-3</v>
      </c>
      <c r="S109" s="142">
        <v>0</v>
      </c>
      <c r="T109" s="143">
        <f>S109*H109</f>
        <v>0</v>
      </c>
      <c r="AR109" s="144" t="s">
        <v>150</v>
      </c>
      <c r="AT109" s="144" t="s">
        <v>145</v>
      </c>
      <c r="AU109" s="144" t="s">
        <v>88</v>
      </c>
      <c r="AY109" s="18" t="s">
        <v>143</v>
      </c>
      <c r="BE109" s="145">
        <f>IF(N109="základní",J109,0)</f>
        <v>0</v>
      </c>
      <c r="BF109" s="145">
        <f>IF(N109="snížená",J109,0)</f>
        <v>0</v>
      </c>
      <c r="BG109" s="145">
        <f>IF(N109="zákl. přenesená",J109,0)</f>
        <v>0</v>
      </c>
      <c r="BH109" s="145">
        <f>IF(N109="sníž. přenesená",J109,0)</f>
        <v>0</v>
      </c>
      <c r="BI109" s="145">
        <f>IF(N109="nulová",J109,0)</f>
        <v>0</v>
      </c>
      <c r="BJ109" s="18" t="s">
        <v>86</v>
      </c>
      <c r="BK109" s="145">
        <f>ROUND(I109*H109,2)</f>
        <v>0</v>
      </c>
      <c r="BL109" s="18" t="s">
        <v>150</v>
      </c>
      <c r="BM109" s="144" t="s">
        <v>1246</v>
      </c>
    </row>
    <row r="110" spans="2:65" s="1" customFormat="1" ht="11.25">
      <c r="B110" s="33"/>
      <c r="D110" s="146" t="s">
        <v>152</v>
      </c>
      <c r="F110" s="147" t="s">
        <v>1247</v>
      </c>
      <c r="I110" s="148"/>
      <c r="L110" s="33"/>
      <c r="M110" s="149"/>
      <c r="T110" s="54"/>
      <c r="AT110" s="18" t="s">
        <v>152</v>
      </c>
      <c r="AU110" s="18" t="s">
        <v>88</v>
      </c>
    </row>
    <row r="111" spans="2:65" s="1" customFormat="1" ht="11.25">
      <c r="B111" s="33"/>
      <c r="D111" s="150" t="s">
        <v>154</v>
      </c>
      <c r="F111" s="151" t="s">
        <v>1248</v>
      </c>
      <c r="I111" s="148"/>
      <c r="L111" s="33"/>
      <c r="M111" s="149"/>
      <c r="T111" s="54"/>
      <c r="AT111" s="18" t="s">
        <v>154</v>
      </c>
      <c r="AU111" s="18" t="s">
        <v>88</v>
      </c>
    </row>
    <row r="112" spans="2:65" s="1" customFormat="1" ht="16.5" customHeight="1">
      <c r="B112" s="132"/>
      <c r="C112" s="176" t="s">
        <v>219</v>
      </c>
      <c r="D112" s="176" t="s">
        <v>331</v>
      </c>
      <c r="E112" s="177" t="s">
        <v>1249</v>
      </c>
      <c r="F112" s="178" t="s">
        <v>1250</v>
      </c>
      <c r="G112" s="179" t="s">
        <v>320</v>
      </c>
      <c r="H112" s="180">
        <v>3</v>
      </c>
      <c r="I112" s="181"/>
      <c r="J112" s="182">
        <f>ROUND(I112*H112,2)</f>
        <v>0</v>
      </c>
      <c r="K112" s="178" t="s">
        <v>3</v>
      </c>
      <c r="L112" s="183"/>
      <c r="M112" s="184" t="s">
        <v>3</v>
      </c>
      <c r="N112" s="185" t="s">
        <v>49</v>
      </c>
      <c r="P112" s="142">
        <f>O112*H112</f>
        <v>0</v>
      </c>
      <c r="Q112" s="142">
        <v>4.5999999999999999E-2</v>
      </c>
      <c r="R112" s="142">
        <f>Q112*H112</f>
        <v>0.13800000000000001</v>
      </c>
      <c r="S112" s="142">
        <v>0</v>
      </c>
      <c r="T112" s="143">
        <f>S112*H112</f>
        <v>0</v>
      </c>
      <c r="AR112" s="144" t="s">
        <v>163</v>
      </c>
      <c r="AT112" s="144" t="s">
        <v>331</v>
      </c>
      <c r="AU112" s="144" t="s">
        <v>88</v>
      </c>
      <c r="AY112" s="18" t="s">
        <v>143</v>
      </c>
      <c r="BE112" s="145">
        <f>IF(N112="základní",J112,0)</f>
        <v>0</v>
      </c>
      <c r="BF112" s="145">
        <f>IF(N112="snížená",J112,0)</f>
        <v>0</v>
      </c>
      <c r="BG112" s="145">
        <f>IF(N112="zákl. přenesená",J112,0)</f>
        <v>0</v>
      </c>
      <c r="BH112" s="145">
        <f>IF(N112="sníž. přenesená",J112,0)</f>
        <v>0</v>
      </c>
      <c r="BI112" s="145">
        <f>IF(N112="nulová",J112,0)</f>
        <v>0</v>
      </c>
      <c r="BJ112" s="18" t="s">
        <v>86</v>
      </c>
      <c r="BK112" s="145">
        <f>ROUND(I112*H112,2)</f>
        <v>0</v>
      </c>
      <c r="BL112" s="18" t="s">
        <v>150</v>
      </c>
      <c r="BM112" s="144" t="s">
        <v>1251</v>
      </c>
    </row>
    <row r="113" spans="2:65" s="1" customFormat="1" ht="11.25">
      <c r="B113" s="33"/>
      <c r="D113" s="146" t="s">
        <v>152</v>
      </c>
      <c r="F113" s="147" t="s">
        <v>1250</v>
      </c>
      <c r="I113" s="148"/>
      <c r="L113" s="33"/>
      <c r="M113" s="149"/>
      <c r="T113" s="54"/>
      <c r="AT113" s="18" t="s">
        <v>152</v>
      </c>
      <c r="AU113" s="18" t="s">
        <v>88</v>
      </c>
    </row>
    <row r="114" spans="2:65" s="1" customFormat="1" ht="16.5" customHeight="1">
      <c r="B114" s="132"/>
      <c r="C114" s="176" t="s">
        <v>228</v>
      </c>
      <c r="D114" s="176" t="s">
        <v>331</v>
      </c>
      <c r="E114" s="177" t="s">
        <v>1224</v>
      </c>
      <c r="F114" s="178" t="s">
        <v>1225</v>
      </c>
      <c r="G114" s="179" t="s">
        <v>320</v>
      </c>
      <c r="H114" s="180">
        <v>3</v>
      </c>
      <c r="I114" s="181"/>
      <c r="J114" s="182">
        <f>ROUND(I114*H114,2)</f>
        <v>0</v>
      </c>
      <c r="K114" s="178" t="s">
        <v>149</v>
      </c>
      <c r="L114" s="183"/>
      <c r="M114" s="184" t="s">
        <v>3</v>
      </c>
      <c r="N114" s="185" t="s">
        <v>49</v>
      </c>
      <c r="P114" s="142">
        <f>O114*H114</f>
        <v>0</v>
      </c>
      <c r="Q114" s="142">
        <v>2.3800000000000002E-3</v>
      </c>
      <c r="R114" s="142">
        <f>Q114*H114</f>
        <v>7.1400000000000005E-3</v>
      </c>
      <c r="S114" s="142">
        <v>0</v>
      </c>
      <c r="T114" s="143">
        <f>S114*H114</f>
        <v>0</v>
      </c>
      <c r="AR114" s="144" t="s">
        <v>163</v>
      </c>
      <c r="AT114" s="144" t="s">
        <v>331</v>
      </c>
      <c r="AU114" s="144" t="s">
        <v>88</v>
      </c>
      <c r="AY114" s="18" t="s">
        <v>143</v>
      </c>
      <c r="BE114" s="145">
        <f>IF(N114="základní",J114,0)</f>
        <v>0</v>
      </c>
      <c r="BF114" s="145">
        <f>IF(N114="snížená",J114,0)</f>
        <v>0</v>
      </c>
      <c r="BG114" s="145">
        <f>IF(N114="zákl. přenesená",J114,0)</f>
        <v>0</v>
      </c>
      <c r="BH114" s="145">
        <f>IF(N114="sníž. přenesená",J114,0)</f>
        <v>0</v>
      </c>
      <c r="BI114" s="145">
        <f>IF(N114="nulová",J114,0)</f>
        <v>0</v>
      </c>
      <c r="BJ114" s="18" t="s">
        <v>86</v>
      </c>
      <c r="BK114" s="145">
        <f>ROUND(I114*H114,2)</f>
        <v>0</v>
      </c>
      <c r="BL114" s="18" t="s">
        <v>150</v>
      </c>
      <c r="BM114" s="144" t="s">
        <v>1252</v>
      </c>
    </row>
    <row r="115" spans="2:65" s="1" customFormat="1" ht="11.25">
      <c r="B115" s="33"/>
      <c r="D115" s="146" t="s">
        <v>152</v>
      </c>
      <c r="F115" s="147" t="s">
        <v>1225</v>
      </c>
      <c r="I115" s="148"/>
      <c r="L115" s="33"/>
      <c r="M115" s="149"/>
      <c r="T115" s="54"/>
      <c r="AT115" s="18" t="s">
        <v>152</v>
      </c>
      <c r="AU115" s="18" t="s">
        <v>88</v>
      </c>
    </row>
    <row r="116" spans="2:65" s="11" customFormat="1" ht="22.9" customHeight="1">
      <c r="B116" s="120"/>
      <c r="D116" s="121" t="s">
        <v>77</v>
      </c>
      <c r="E116" s="130" t="s">
        <v>176</v>
      </c>
      <c r="F116" s="130" t="s">
        <v>177</v>
      </c>
      <c r="I116" s="123"/>
      <c r="J116" s="131">
        <f>BK116</f>
        <v>0</v>
      </c>
      <c r="L116" s="120"/>
      <c r="M116" s="125"/>
      <c r="P116" s="126">
        <f>SUM(P117:P149)</f>
        <v>0</v>
      </c>
      <c r="R116" s="126">
        <f>SUM(R117:R149)</f>
        <v>5.9999999999999993E-3</v>
      </c>
      <c r="T116" s="127">
        <f>SUM(T117:T149)</f>
        <v>0</v>
      </c>
      <c r="AR116" s="121" t="s">
        <v>86</v>
      </c>
      <c r="AT116" s="128" t="s">
        <v>77</v>
      </c>
      <c r="AU116" s="128" t="s">
        <v>86</v>
      </c>
      <c r="AY116" s="121" t="s">
        <v>143</v>
      </c>
      <c r="BK116" s="129">
        <f>SUM(BK117:BK149)</f>
        <v>0</v>
      </c>
    </row>
    <row r="117" spans="2:65" s="1" customFormat="1" ht="16.5" customHeight="1">
      <c r="B117" s="132"/>
      <c r="C117" s="133" t="s">
        <v>9</v>
      </c>
      <c r="D117" s="133" t="s">
        <v>145</v>
      </c>
      <c r="E117" s="134" t="s">
        <v>1253</v>
      </c>
      <c r="F117" s="135" t="s">
        <v>1254</v>
      </c>
      <c r="G117" s="136" t="s">
        <v>320</v>
      </c>
      <c r="H117" s="137">
        <v>20</v>
      </c>
      <c r="I117" s="138"/>
      <c r="J117" s="139">
        <f>ROUND(I117*H117,2)</f>
        <v>0</v>
      </c>
      <c r="K117" s="135" t="s">
        <v>149</v>
      </c>
      <c r="L117" s="33"/>
      <c r="M117" s="140" t="s">
        <v>3</v>
      </c>
      <c r="N117" s="141" t="s">
        <v>49</v>
      </c>
      <c r="P117" s="142">
        <f>O117*H117</f>
        <v>0</v>
      </c>
      <c r="Q117" s="142">
        <v>2.0000000000000002E-5</v>
      </c>
      <c r="R117" s="142">
        <f>Q117*H117</f>
        <v>4.0000000000000002E-4</v>
      </c>
      <c r="S117" s="142">
        <v>0</v>
      </c>
      <c r="T117" s="143">
        <f>S117*H117</f>
        <v>0</v>
      </c>
      <c r="AR117" s="144" t="s">
        <v>150</v>
      </c>
      <c r="AT117" s="144" t="s">
        <v>145</v>
      </c>
      <c r="AU117" s="144" t="s">
        <v>88</v>
      </c>
      <c r="AY117" s="18" t="s">
        <v>143</v>
      </c>
      <c r="BE117" s="145">
        <f>IF(N117="základní",J117,0)</f>
        <v>0</v>
      </c>
      <c r="BF117" s="145">
        <f>IF(N117="snížená",J117,0)</f>
        <v>0</v>
      </c>
      <c r="BG117" s="145">
        <f>IF(N117="zákl. přenesená",J117,0)</f>
        <v>0</v>
      </c>
      <c r="BH117" s="145">
        <f>IF(N117="sníž. přenesená",J117,0)</f>
        <v>0</v>
      </c>
      <c r="BI117" s="145">
        <f>IF(N117="nulová",J117,0)</f>
        <v>0</v>
      </c>
      <c r="BJ117" s="18" t="s">
        <v>86</v>
      </c>
      <c r="BK117" s="145">
        <f>ROUND(I117*H117,2)</f>
        <v>0</v>
      </c>
      <c r="BL117" s="18" t="s">
        <v>150</v>
      </c>
      <c r="BM117" s="144" t="s">
        <v>1255</v>
      </c>
    </row>
    <row r="118" spans="2:65" s="1" customFormat="1" ht="11.25">
      <c r="B118" s="33"/>
      <c r="D118" s="146" t="s">
        <v>152</v>
      </c>
      <c r="F118" s="147" t="s">
        <v>1256</v>
      </c>
      <c r="I118" s="148"/>
      <c r="L118" s="33"/>
      <c r="M118" s="149"/>
      <c r="T118" s="54"/>
      <c r="AT118" s="18" t="s">
        <v>152</v>
      </c>
      <c r="AU118" s="18" t="s">
        <v>88</v>
      </c>
    </row>
    <row r="119" spans="2:65" s="1" customFormat="1" ht="11.25">
      <c r="B119" s="33"/>
      <c r="D119" s="150" t="s">
        <v>154</v>
      </c>
      <c r="F119" s="151" t="s">
        <v>1257</v>
      </c>
      <c r="I119" s="148"/>
      <c r="L119" s="33"/>
      <c r="M119" s="149"/>
      <c r="T119" s="54"/>
      <c r="AT119" s="18" t="s">
        <v>154</v>
      </c>
      <c r="AU119" s="18" t="s">
        <v>88</v>
      </c>
    </row>
    <row r="120" spans="2:65" s="12" customFormat="1" ht="11.25">
      <c r="B120" s="152"/>
      <c r="D120" s="146" t="s">
        <v>156</v>
      </c>
      <c r="E120" s="153" t="s">
        <v>3</v>
      </c>
      <c r="F120" s="154" t="s">
        <v>1258</v>
      </c>
      <c r="H120" s="155">
        <v>8</v>
      </c>
      <c r="I120" s="156"/>
      <c r="L120" s="152"/>
      <c r="M120" s="157"/>
      <c r="T120" s="158"/>
      <c r="AT120" s="153" t="s">
        <v>156</v>
      </c>
      <c r="AU120" s="153" t="s">
        <v>88</v>
      </c>
      <c r="AV120" s="12" t="s">
        <v>88</v>
      </c>
      <c r="AW120" s="12" t="s">
        <v>37</v>
      </c>
      <c r="AX120" s="12" t="s">
        <v>78</v>
      </c>
      <c r="AY120" s="153" t="s">
        <v>143</v>
      </c>
    </row>
    <row r="121" spans="2:65" s="12" customFormat="1" ht="11.25">
      <c r="B121" s="152"/>
      <c r="D121" s="146" t="s">
        <v>156</v>
      </c>
      <c r="E121" s="153" t="s">
        <v>3</v>
      </c>
      <c r="F121" s="154" t="s">
        <v>1259</v>
      </c>
      <c r="H121" s="155">
        <v>12</v>
      </c>
      <c r="I121" s="156"/>
      <c r="L121" s="152"/>
      <c r="M121" s="157"/>
      <c r="T121" s="158"/>
      <c r="AT121" s="153" t="s">
        <v>156</v>
      </c>
      <c r="AU121" s="153" t="s">
        <v>88</v>
      </c>
      <c r="AV121" s="12" t="s">
        <v>88</v>
      </c>
      <c r="AW121" s="12" t="s">
        <v>37</v>
      </c>
      <c r="AX121" s="12" t="s">
        <v>78</v>
      </c>
      <c r="AY121" s="153" t="s">
        <v>143</v>
      </c>
    </row>
    <row r="122" spans="2:65" s="14" customFormat="1" ht="11.25">
      <c r="B122" s="165"/>
      <c r="D122" s="146" t="s">
        <v>156</v>
      </c>
      <c r="E122" s="166" t="s">
        <v>3</v>
      </c>
      <c r="F122" s="167" t="s">
        <v>175</v>
      </c>
      <c r="H122" s="168">
        <v>20</v>
      </c>
      <c r="I122" s="169"/>
      <c r="L122" s="165"/>
      <c r="M122" s="170"/>
      <c r="T122" s="171"/>
      <c r="AT122" s="166" t="s">
        <v>156</v>
      </c>
      <c r="AU122" s="166" t="s">
        <v>88</v>
      </c>
      <c r="AV122" s="14" t="s">
        <v>150</v>
      </c>
      <c r="AW122" s="14" t="s">
        <v>37</v>
      </c>
      <c r="AX122" s="14" t="s">
        <v>86</v>
      </c>
      <c r="AY122" s="166" t="s">
        <v>143</v>
      </c>
    </row>
    <row r="123" spans="2:65" s="1" customFormat="1" ht="16.5" customHeight="1">
      <c r="B123" s="132"/>
      <c r="C123" s="133" t="s">
        <v>240</v>
      </c>
      <c r="D123" s="133" t="s">
        <v>145</v>
      </c>
      <c r="E123" s="134" t="s">
        <v>1260</v>
      </c>
      <c r="F123" s="135" t="s">
        <v>1261</v>
      </c>
      <c r="G123" s="136" t="s">
        <v>320</v>
      </c>
      <c r="H123" s="137">
        <v>20</v>
      </c>
      <c r="I123" s="138"/>
      <c r="J123" s="139">
        <f>ROUND(I123*H123,2)</f>
        <v>0</v>
      </c>
      <c r="K123" s="135" t="s">
        <v>149</v>
      </c>
      <c r="L123" s="33"/>
      <c r="M123" s="140" t="s">
        <v>3</v>
      </c>
      <c r="N123" s="141" t="s">
        <v>49</v>
      </c>
      <c r="P123" s="142">
        <f>O123*H123</f>
        <v>0</v>
      </c>
      <c r="Q123" s="142">
        <v>2.7999999999999998E-4</v>
      </c>
      <c r="R123" s="142">
        <f>Q123*H123</f>
        <v>5.5999999999999991E-3</v>
      </c>
      <c r="S123" s="142">
        <v>0</v>
      </c>
      <c r="T123" s="143">
        <f>S123*H123</f>
        <v>0</v>
      </c>
      <c r="AR123" s="144" t="s">
        <v>150</v>
      </c>
      <c r="AT123" s="144" t="s">
        <v>145</v>
      </c>
      <c r="AU123" s="144" t="s">
        <v>88</v>
      </c>
      <c r="AY123" s="18" t="s">
        <v>143</v>
      </c>
      <c r="BE123" s="145">
        <f>IF(N123="základní",J123,0)</f>
        <v>0</v>
      </c>
      <c r="BF123" s="145">
        <f>IF(N123="snížená",J123,0)</f>
        <v>0</v>
      </c>
      <c r="BG123" s="145">
        <f>IF(N123="zákl. přenesená",J123,0)</f>
        <v>0</v>
      </c>
      <c r="BH123" s="145">
        <f>IF(N123="sníž. přenesená",J123,0)</f>
        <v>0</v>
      </c>
      <c r="BI123" s="145">
        <f>IF(N123="nulová",J123,0)</f>
        <v>0</v>
      </c>
      <c r="BJ123" s="18" t="s">
        <v>86</v>
      </c>
      <c r="BK123" s="145">
        <f>ROUND(I123*H123,2)</f>
        <v>0</v>
      </c>
      <c r="BL123" s="18" t="s">
        <v>150</v>
      </c>
      <c r="BM123" s="144" t="s">
        <v>1262</v>
      </c>
    </row>
    <row r="124" spans="2:65" s="1" customFormat="1" ht="11.25">
      <c r="B124" s="33"/>
      <c r="D124" s="146" t="s">
        <v>152</v>
      </c>
      <c r="F124" s="147" t="s">
        <v>1263</v>
      </c>
      <c r="I124" s="148"/>
      <c r="L124" s="33"/>
      <c r="M124" s="149"/>
      <c r="T124" s="54"/>
      <c r="AT124" s="18" t="s">
        <v>152</v>
      </c>
      <c r="AU124" s="18" t="s">
        <v>88</v>
      </c>
    </row>
    <row r="125" spans="2:65" s="1" customFormat="1" ht="11.25">
      <c r="B125" s="33"/>
      <c r="D125" s="150" t="s">
        <v>154</v>
      </c>
      <c r="F125" s="151" t="s">
        <v>1264</v>
      </c>
      <c r="I125" s="148"/>
      <c r="L125" s="33"/>
      <c r="M125" s="149"/>
      <c r="T125" s="54"/>
      <c r="AT125" s="18" t="s">
        <v>154</v>
      </c>
      <c r="AU125" s="18" t="s">
        <v>88</v>
      </c>
    </row>
    <row r="126" spans="2:65" s="1" customFormat="1" ht="16.5" customHeight="1">
      <c r="B126" s="132"/>
      <c r="C126" s="133" t="s">
        <v>246</v>
      </c>
      <c r="D126" s="133" t="s">
        <v>145</v>
      </c>
      <c r="E126" s="134" t="s">
        <v>1265</v>
      </c>
      <c r="F126" s="135" t="s">
        <v>1266</v>
      </c>
      <c r="G126" s="136" t="s">
        <v>519</v>
      </c>
      <c r="H126" s="137">
        <v>5782</v>
      </c>
      <c r="I126" s="138"/>
      <c r="J126" s="139">
        <f>ROUND(I126*H126,2)</f>
        <v>0</v>
      </c>
      <c r="K126" s="135" t="s">
        <v>3</v>
      </c>
      <c r="L126" s="33"/>
      <c r="M126" s="140" t="s">
        <v>3</v>
      </c>
      <c r="N126" s="141" t="s">
        <v>49</v>
      </c>
      <c r="P126" s="142">
        <f>O126*H126</f>
        <v>0</v>
      </c>
      <c r="Q126" s="142">
        <v>0</v>
      </c>
      <c r="R126" s="142">
        <f>Q126*H126</f>
        <v>0</v>
      </c>
      <c r="S126" s="142">
        <v>0</v>
      </c>
      <c r="T126" s="143">
        <f>S126*H126</f>
        <v>0</v>
      </c>
      <c r="AR126" s="144" t="s">
        <v>150</v>
      </c>
      <c r="AT126" s="144" t="s">
        <v>145</v>
      </c>
      <c r="AU126" s="144" t="s">
        <v>88</v>
      </c>
      <c r="AY126" s="18" t="s">
        <v>143</v>
      </c>
      <c r="BE126" s="145">
        <f>IF(N126="základní",J126,0)</f>
        <v>0</v>
      </c>
      <c r="BF126" s="145">
        <f>IF(N126="snížená",J126,0)</f>
        <v>0</v>
      </c>
      <c r="BG126" s="145">
        <f>IF(N126="zákl. přenesená",J126,0)</f>
        <v>0</v>
      </c>
      <c r="BH126" s="145">
        <f>IF(N126="sníž. přenesená",J126,0)</f>
        <v>0</v>
      </c>
      <c r="BI126" s="145">
        <f>IF(N126="nulová",J126,0)</f>
        <v>0</v>
      </c>
      <c r="BJ126" s="18" t="s">
        <v>86</v>
      </c>
      <c r="BK126" s="145">
        <f>ROUND(I126*H126,2)</f>
        <v>0</v>
      </c>
      <c r="BL126" s="18" t="s">
        <v>150</v>
      </c>
      <c r="BM126" s="144" t="s">
        <v>1267</v>
      </c>
    </row>
    <row r="127" spans="2:65" s="1" customFormat="1" ht="11.25">
      <c r="B127" s="33"/>
      <c r="D127" s="146" t="s">
        <v>152</v>
      </c>
      <c r="F127" s="147" t="s">
        <v>1268</v>
      </c>
      <c r="I127" s="148"/>
      <c r="L127" s="33"/>
      <c r="M127" s="149"/>
      <c r="T127" s="54"/>
      <c r="AT127" s="18" t="s">
        <v>152</v>
      </c>
      <c r="AU127" s="18" t="s">
        <v>88</v>
      </c>
    </row>
    <row r="128" spans="2:65" s="13" customFormat="1" ht="11.25">
      <c r="B128" s="159"/>
      <c r="D128" s="146" t="s">
        <v>156</v>
      </c>
      <c r="E128" s="160" t="s">
        <v>3</v>
      </c>
      <c r="F128" s="161" t="s">
        <v>1269</v>
      </c>
      <c r="H128" s="160" t="s">
        <v>3</v>
      </c>
      <c r="I128" s="162"/>
      <c r="L128" s="159"/>
      <c r="M128" s="163"/>
      <c r="T128" s="164"/>
      <c r="AT128" s="160" t="s">
        <v>156</v>
      </c>
      <c r="AU128" s="160" t="s">
        <v>88</v>
      </c>
      <c r="AV128" s="13" t="s">
        <v>86</v>
      </c>
      <c r="AW128" s="13" t="s">
        <v>37</v>
      </c>
      <c r="AX128" s="13" t="s">
        <v>78</v>
      </c>
      <c r="AY128" s="160" t="s">
        <v>143</v>
      </c>
    </row>
    <row r="129" spans="2:51" s="13" customFormat="1" ht="11.25">
      <c r="B129" s="159"/>
      <c r="D129" s="146" t="s">
        <v>156</v>
      </c>
      <c r="E129" s="160" t="s">
        <v>3</v>
      </c>
      <c r="F129" s="161" t="s">
        <v>1270</v>
      </c>
      <c r="H129" s="160" t="s">
        <v>3</v>
      </c>
      <c r="I129" s="162"/>
      <c r="L129" s="159"/>
      <c r="M129" s="163"/>
      <c r="T129" s="164"/>
      <c r="AT129" s="160" t="s">
        <v>156</v>
      </c>
      <c r="AU129" s="160" t="s">
        <v>88</v>
      </c>
      <c r="AV129" s="13" t="s">
        <v>86</v>
      </c>
      <c r="AW129" s="13" t="s">
        <v>37</v>
      </c>
      <c r="AX129" s="13" t="s">
        <v>78</v>
      </c>
      <c r="AY129" s="160" t="s">
        <v>143</v>
      </c>
    </row>
    <row r="130" spans="2:51" s="12" customFormat="1" ht="11.25">
      <c r="B130" s="152"/>
      <c r="D130" s="146" t="s">
        <v>156</v>
      </c>
      <c r="E130" s="153" t="s">
        <v>3</v>
      </c>
      <c r="F130" s="154" t="s">
        <v>1271</v>
      </c>
      <c r="H130" s="155">
        <v>1500</v>
      </c>
      <c r="I130" s="156"/>
      <c r="L130" s="152"/>
      <c r="M130" s="157"/>
      <c r="T130" s="158"/>
      <c r="AT130" s="153" t="s">
        <v>156</v>
      </c>
      <c r="AU130" s="153" t="s">
        <v>88</v>
      </c>
      <c r="AV130" s="12" t="s">
        <v>88</v>
      </c>
      <c r="AW130" s="12" t="s">
        <v>37</v>
      </c>
      <c r="AX130" s="12" t="s">
        <v>78</v>
      </c>
      <c r="AY130" s="153" t="s">
        <v>143</v>
      </c>
    </row>
    <row r="131" spans="2:51" s="12" customFormat="1" ht="11.25">
      <c r="B131" s="152"/>
      <c r="D131" s="146" t="s">
        <v>156</v>
      </c>
      <c r="E131" s="153" t="s">
        <v>3</v>
      </c>
      <c r="F131" s="154" t="s">
        <v>1272</v>
      </c>
      <c r="H131" s="155">
        <v>35</v>
      </c>
      <c r="I131" s="156"/>
      <c r="L131" s="152"/>
      <c r="M131" s="157"/>
      <c r="T131" s="158"/>
      <c r="AT131" s="153" t="s">
        <v>156</v>
      </c>
      <c r="AU131" s="153" t="s">
        <v>88</v>
      </c>
      <c r="AV131" s="12" t="s">
        <v>88</v>
      </c>
      <c r="AW131" s="12" t="s">
        <v>37</v>
      </c>
      <c r="AX131" s="12" t="s">
        <v>78</v>
      </c>
      <c r="AY131" s="153" t="s">
        <v>143</v>
      </c>
    </row>
    <row r="132" spans="2:51" s="12" customFormat="1" ht="11.25">
      <c r="B132" s="152"/>
      <c r="D132" s="146" t="s">
        <v>156</v>
      </c>
      <c r="E132" s="153" t="s">
        <v>3</v>
      </c>
      <c r="F132" s="154" t="s">
        <v>1273</v>
      </c>
      <c r="H132" s="155">
        <v>400</v>
      </c>
      <c r="I132" s="156"/>
      <c r="L132" s="152"/>
      <c r="M132" s="157"/>
      <c r="T132" s="158"/>
      <c r="AT132" s="153" t="s">
        <v>156</v>
      </c>
      <c r="AU132" s="153" t="s">
        <v>88</v>
      </c>
      <c r="AV132" s="12" t="s">
        <v>88</v>
      </c>
      <c r="AW132" s="12" t="s">
        <v>37</v>
      </c>
      <c r="AX132" s="12" t="s">
        <v>78</v>
      </c>
      <c r="AY132" s="153" t="s">
        <v>143</v>
      </c>
    </row>
    <row r="133" spans="2:51" s="12" customFormat="1" ht="11.25">
      <c r="B133" s="152"/>
      <c r="D133" s="146" t="s">
        <v>156</v>
      </c>
      <c r="E133" s="153" t="s">
        <v>3</v>
      </c>
      <c r="F133" s="154" t="s">
        <v>1274</v>
      </c>
      <c r="H133" s="155">
        <v>400</v>
      </c>
      <c r="I133" s="156"/>
      <c r="L133" s="152"/>
      <c r="M133" s="157"/>
      <c r="T133" s="158"/>
      <c r="AT133" s="153" t="s">
        <v>156</v>
      </c>
      <c r="AU133" s="153" t="s">
        <v>88</v>
      </c>
      <c r="AV133" s="12" t="s">
        <v>88</v>
      </c>
      <c r="AW133" s="12" t="s">
        <v>37</v>
      </c>
      <c r="AX133" s="12" t="s">
        <v>78</v>
      </c>
      <c r="AY133" s="153" t="s">
        <v>143</v>
      </c>
    </row>
    <row r="134" spans="2:51" s="12" customFormat="1" ht="11.25">
      <c r="B134" s="152"/>
      <c r="D134" s="146" t="s">
        <v>156</v>
      </c>
      <c r="E134" s="153" t="s">
        <v>3</v>
      </c>
      <c r="F134" s="154" t="s">
        <v>1275</v>
      </c>
      <c r="H134" s="155">
        <v>30</v>
      </c>
      <c r="I134" s="156"/>
      <c r="L134" s="152"/>
      <c r="M134" s="157"/>
      <c r="T134" s="158"/>
      <c r="AT134" s="153" t="s">
        <v>156</v>
      </c>
      <c r="AU134" s="153" t="s">
        <v>88</v>
      </c>
      <c r="AV134" s="12" t="s">
        <v>88</v>
      </c>
      <c r="AW134" s="12" t="s">
        <v>37</v>
      </c>
      <c r="AX134" s="12" t="s">
        <v>78</v>
      </c>
      <c r="AY134" s="153" t="s">
        <v>143</v>
      </c>
    </row>
    <row r="135" spans="2:51" s="12" customFormat="1" ht="11.25">
      <c r="B135" s="152"/>
      <c r="D135" s="146" t="s">
        <v>156</v>
      </c>
      <c r="E135" s="153" t="s">
        <v>3</v>
      </c>
      <c r="F135" s="154" t="s">
        <v>1276</v>
      </c>
      <c r="H135" s="155">
        <v>50</v>
      </c>
      <c r="I135" s="156"/>
      <c r="L135" s="152"/>
      <c r="M135" s="157"/>
      <c r="T135" s="158"/>
      <c r="AT135" s="153" t="s">
        <v>156</v>
      </c>
      <c r="AU135" s="153" t="s">
        <v>88</v>
      </c>
      <c r="AV135" s="12" t="s">
        <v>88</v>
      </c>
      <c r="AW135" s="12" t="s">
        <v>37</v>
      </c>
      <c r="AX135" s="12" t="s">
        <v>78</v>
      </c>
      <c r="AY135" s="153" t="s">
        <v>143</v>
      </c>
    </row>
    <row r="136" spans="2:51" s="12" customFormat="1" ht="11.25">
      <c r="B136" s="152"/>
      <c r="D136" s="146" t="s">
        <v>156</v>
      </c>
      <c r="E136" s="153" t="s">
        <v>3</v>
      </c>
      <c r="F136" s="154" t="s">
        <v>1277</v>
      </c>
      <c r="H136" s="155">
        <v>150</v>
      </c>
      <c r="I136" s="156"/>
      <c r="L136" s="152"/>
      <c r="M136" s="157"/>
      <c r="T136" s="158"/>
      <c r="AT136" s="153" t="s">
        <v>156</v>
      </c>
      <c r="AU136" s="153" t="s">
        <v>88</v>
      </c>
      <c r="AV136" s="12" t="s">
        <v>88</v>
      </c>
      <c r="AW136" s="12" t="s">
        <v>37</v>
      </c>
      <c r="AX136" s="12" t="s">
        <v>78</v>
      </c>
      <c r="AY136" s="153" t="s">
        <v>143</v>
      </c>
    </row>
    <row r="137" spans="2:51" s="15" customFormat="1" ht="11.25">
      <c r="B137" s="190"/>
      <c r="D137" s="146" t="s">
        <v>156</v>
      </c>
      <c r="E137" s="191" t="s">
        <v>3</v>
      </c>
      <c r="F137" s="192" t="s">
        <v>1278</v>
      </c>
      <c r="H137" s="193">
        <v>2565</v>
      </c>
      <c r="I137" s="194"/>
      <c r="L137" s="190"/>
      <c r="M137" s="195"/>
      <c r="T137" s="196"/>
      <c r="AT137" s="191" t="s">
        <v>156</v>
      </c>
      <c r="AU137" s="191" t="s">
        <v>88</v>
      </c>
      <c r="AV137" s="15" t="s">
        <v>165</v>
      </c>
      <c r="AW137" s="15" t="s">
        <v>37</v>
      </c>
      <c r="AX137" s="15" t="s">
        <v>78</v>
      </c>
      <c r="AY137" s="191" t="s">
        <v>143</v>
      </c>
    </row>
    <row r="138" spans="2:51" s="13" customFormat="1" ht="11.25">
      <c r="B138" s="159"/>
      <c r="D138" s="146" t="s">
        <v>156</v>
      </c>
      <c r="E138" s="160" t="s">
        <v>3</v>
      </c>
      <c r="F138" s="161" t="s">
        <v>1279</v>
      </c>
      <c r="H138" s="160" t="s">
        <v>3</v>
      </c>
      <c r="I138" s="162"/>
      <c r="L138" s="159"/>
      <c r="M138" s="163"/>
      <c r="T138" s="164"/>
      <c r="AT138" s="160" t="s">
        <v>156</v>
      </c>
      <c r="AU138" s="160" t="s">
        <v>88</v>
      </c>
      <c r="AV138" s="13" t="s">
        <v>86</v>
      </c>
      <c r="AW138" s="13" t="s">
        <v>37</v>
      </c>
      <c r="AX138" s="13" t="s">
        <v>78</v>
      </c>
      <c r="AY138" s="160" t="s">
        <v>143</v>
      </c>
    </row>
    <row r="139" spans="2:51" s="12" customFormat="1" ht="11.25">
      <c r="B139" s="152"/>
      <c r="D139" s="146" t="s">
        <v>156</v>
      </c>
      <c r="E139" s="153" t="s">
        <v>3</v>
      </c>
      <c r="F139" s="154" t="s">
        <v>1280</v>
      </c>
      <c r="H139" s="155">
        <v>1650</v>
      </c>
      <c r="I139" s="156"/>
      <c r="L139" s="152"/>
      <c r="M139" s="157"/>
      <c r="T139" s="158"/>
      <c r="AT139" s="153" t="s">
        <v>156</v>
      </c>
      <c r="AU139" s="153" t="s">
        <v>88</v>
      </c>
      <c r="AV139" s="12" t="s">
        <v>88</v>
      </c>
      <c r="AW139" s="12" t="s">
        <v>37</v>
      </c>
      <c r="AX139" s="12" t="s">
        <v>78</v>
      </c>
      <c r="AY139" s="153" t="s">
        <v>143</v>
      </c>
    </row>
    <row r="140" spans="2:51" s="12" customFormat="1" ht="11.25">
      <c r="B140" s="152"/>
      <c r="D140" s="146" t="s">
        <v>156</v>
      </c>
      <c r="E140" s="153" t="s">
        <v>3</v>
      </c>
      <c r="F140" s="154" t="s">
        <v>1281</v>
      </c>
      <c r="H140" s="155">
        <v>400</v>
      </c>
      <c r="I140" s="156"/>
      <c r="L140" s="152"/>
      <c r="M140" s="157"/>
      <c r="T140" s="158"/>
      <c r="AT140" s="153" t="s">
        <v>156</v>
      </c>
      <c r="AU140" s="153" t="s">
        <v>88</v>
      </c>
      <c r="AV140" s="12" t="s">
        <v>88</v>
      </c>
      <c r="AW140" s="12" t="s">
        <v>37</v>
      </c>
      <c r="AX140" s="12" t="s">
        <v>78</v>
      </c>
      <c r="AY140" s="153" t="s">
        <v>143</v>
      </c>
    </row>
    <row r="141" spans="2:51" s="12" customFormat="1" ht="11.25">
      <c r="B141" s="152"/>
      <c r="D141" s="146" t="s">
        <v>156</v>
      </c>
      <c r="E141" s="153" t="s">
        <v>3</v>
      </c>
      <c r="F141" s="154" t="s">
        <v>1282</v>
      </c>
      <c r="H141" s="155">
        <v>50</v>
      </c>
      <c r="I141" s="156"/>
      <c r="L141" s="152"/>
      <c r="M141" s="157"/>
      <c r="T141" s="158"/>
      <c r="AT141" s="153" t="s">
        <v>156</v>
      </c>
      <c r="AU141" s="153" t="s">
        <v>88</v>
      </c>
      <c r="AV141" s="12" t="s">
        <v>88</v>
      </c>
      <c r="AW141" s="12" t="s">
        <v>37</v>
      </c>
      <c r="AX141" s="12" t="s">
        <v>78</v>
      </c>
      <c r="AY141" s="153" t="s">
        <v>143</v>
      </c>
    </row>
    <row r="142" spans="2:51" s="12" customFormat="1" ht="11.25">
      <c r="B142" s="152"/>
      <c r="D142" s="146" t="s">
        <v>156</v>
      </c>
      <c r="E142" s="153" t="s">
        <v>3</v>
      </c>
      <c r="F142" s="154" t="s">
        <v>1283</v>
      </c>
      <c r="H142" s="155">
        <v>150</v>
      </c>
      <c r="I142" s="156"/>
      <c r="L142" s="152"/>
      <c r="M142" s="157"/>
      <c r="T142" s="158"/>
      <c r="AT142" s="153" t="s">
        <v>156</v>
      </c>
      <c r="AU142" s="153" t="s">
        <v>88</v>
      </c>
      <c r="AV142" s="12" t="s">
        <v>88</v>
      </c>
      <c r="AW142" s="12" t="s">
        <v>37</v>
      </c>
      <c r="AX142" s="12" t="s">
        <v>78</v>
      </c>
      <c r="AY142" s="153" t="s">
        <v>143</v>
      </c>
    </row>
    <row r="143" spans="2:51" s="12" customFormat="1" ht="11.25">
      <c r="B143" s="152"/>
      <c r="D143" s="146" t="s">
        <v>156</v>
      </c>
      <c r="E143" s="153" t="s">
        <v>3</v>
      </c>
      <c r="F143" s="154" t="s">
        <v>1284</v>
      </c>
      <c r="H143" s="155">
        <v>17</v>
      </c>
      <c r="I143" s="156"/>
      <c r="L143" s="152"/>
      <c r="M143" s="157"/>
      <c r="T143" s="158"/>
      <c r="AT143" s="153" t="s">
        <v>156</v>
      </c>
      <c r="AU143" s="153" t="s">
        <v>88</v>
      </c>
      <c r="AV143" s="12" t="s">
        <v>88</v>
      </c>
      <c r="AW143" s="12" t="s">
        <v>37</v>
      </c>
      <c r="AX143" s="12" t="s">
        <v>78</v>
      </c>
      <c r="AY143" s="153" t="s">
        <v>143</v>
      </c>
    </row>
    <row r="144" spans="2:51" s="12" customFormat="1" ht="11.25">
      <c r="B144" s="152"/>
      <c r="D144" s="146" t="s">
        <v>156</v>
      </c>
      <c r="E144" s="153" t="s">
        <v>3</v>
      </c>
      <c r="F144" s="154" t="s">
        <v>1285</v>
      </c>
      <c r="H144" s="155">
        <v>300</v>
      </c>
      <c r="I144" s="156"/>
      <c r="L144" s="152"/>
      <c r="M144" s="157"/>
      <c r="T144" s="158"/>
      <c r="AT144" s="153" t="s">
        <v>156</v>
      </c>
      <c r="AU144" s="153" t="s">
        <v>88</v>
      </c>
      <c r="AV144" s="12" t="s">
        <v>88</v>
      </c>
      <c r="AW144" s="12" t="s">
        <v>37</v>
      </c>
      <c r="AX144" s="12" t="s">
        <v>78</v>
      </c>
      <c r="AY144" s="153" t="s">
        <v>143</v>
      </c>
    </row>
    <row r="145" spans="2:65" s="12" customFormat="1" ht="11.25">
      <c r="B145" s="152"/>
      <c r="D145" s="146" t="s">
        <v>156</v>
      </c>
      <c r="E145" s="153" t="s">
        <v>3</v>
      </c>
      <c r="F145" s="154" t="s">
        <v>1286</v>
      </c>
      <c r="H145" s="155">
        <v>50</v>
      </c>
      <c r="I145" s="156"/>
      <c r="L145" s="152"/>
      <c r="M145" s="157"/>
      <c r="T145" s="158"/>
      <c r="AT145" s="153" t="s">
        <v>156</v>
      </c>
      <c r="AU145" s="153" t="s">
        <v>88</v>
      </c>
      <c r="AV145" s="12" t="s">
        <v>88</v>
      </c>
      <c r="AW145" s="12" t="s">
        <v>37</v>
      </c>
      <c r="AX145" s="12" t="s">
        <v>78</v>
      </c>
      <c r="AY145" s="153" t="s">
        <v>143</v>
      </c>
    </row>
    <row r="146" spans="2:65" s="12" customFormat="1" ht="11.25">
      <c r="B146" s="152"/>
      <c r="D146" s="146" t="s">
        <v>156</v>
      </c>
      <c r="E146" s="153" t="s">
        <v>3</v>
      </c>
      <c r="F146" s="154" t="s">
        <v>1287</v>
      </c>
      <c r="H146" s="155">
        <v>250</v>
      </c>
      <c r="I146" s="156"/>
      <c r="L146" s="152"/>
      <c r="M146" s="157"/>
      <c r="T146" s="158"/>
      <c r="AT146" s="153" t="s">
        <v>156</v>
      </c>
      <c r="AU146" s="153" t="s">
        <v>88</v>
      </c>
      <c r="AV146" s="12" t="s">
        <v>88</v>
      </c>
      <c r="AW146" s="12" t="s">
        <v>37</v>
      </c>
      <c r="AX146" s="12" t="s">
        <v>78</v>
      </c>
      <c r="AY146" s="153" t="s">
        <v>143</v>
      </c>
    </row>
    <row r="147" spans="2:65" s="12" customFormat="1" ht="11.25">
      <c r="B147" s="152"/>
      <c r="D147" s="146" t="s">
        <v>156</v>
      </c>
      <c r="E147" s="153" t="s">
        <v>3</v>
      </c>
      <c r="F147" s="154" t="s">
        <v>1288</v>
      </c>
      <c r="H147" s="155">
        <v>350</v>
      </c>
      <c r="I147" s="156"/>
      <c r="L147" s="152"/>
      <c r="M147" s="157"/>
      <c r="T147" s="158"/>
      <c r="AT147" s="153" t="s">
        <v>156</v>
      </c>
      <c r="AU147" s="153" t="s">
        <v>88</v>
      </c>
      <c r="AV147" s="12" t="s">
        <v>88</v>
      </c>
      <c r="AW147" s="12" t="s">
        <v>37</v>
      </c>
      <c r="AX147" s="12" t="s">
        <v>78</v>
      </c>
      <c r="AY147" s="153" t="s">
        <v>143</v>
      </c>
    </row>
    <row r="148" spans="2:65" s="15" customFormat="1" ht="11.25">
      <c r="B148" s="190"/>
      <c r="D148" s="146" t="s">
        <v>156</v>
      </c>
      <c r="E148" s="191" t="s">
        <v>3</v>
      </c>
      <c r="F148" s="192" t="s">
        <v>1278</v>
      </c>
      <c r="H148" s="193">
        <v>3217</v>
      </c>
      <c r="I148" s="194"/>
      <c r="L148" s="190"/>
      <c r="M148" s="195"/>
      <c r="T148" s="196"/>
      <c r="AT148" s="191" t="s">
        <v>156</v>
      </c>
      <c r="AU148" s="191" t="s">
        <v>88</v>
      </c>
      <c r="AV148" s="15" t="s">
        <v>165</v>
      </c>
      <c r="AW148" s="15" t="s">
        <v>37</v>
      </c>
      <c r="AX148" s="15" t="s">
        <v>78</v>
      </c>
      <c r="AY148" s="191" t="s">
        <v>143</v>
      </c>
    </row>
    <row r="149" spans="2:65" s="14" customFormat="1" ht="11.25">
      <c r="B149" s="165"/>
      <c r="D149" s="146" t="s">
        <v>156</v>
      </c>
      <c r="E149" s="166" t="s">
        <v>3</v>
      </c>
      <c r="F149" s="167" t="s">
        <v>175</v>
      </c>
      <c r="H149" s="168">
        <v>5782</v>
      </c>
      <c r="I149" s="169"/>
      <c r="L149" s="165"/>
      <c r="M149" s="170"/>
      <c r="T149" s="171"/>
      <c r="AT149" s="166" t="s">
        <v>156</v>
      </c>
      <c r="AU149" s="166" t="s">
        <v>88</v>
      </c>
      <c r="AV149" s="14" t="s">
        <v>150</v>
      </c>
      <c r="AW149" s="14" t="s">
        <v>37</v>
      </c>
      <c r="AX149" s="14" t="s">
        <v>86</v>
      </c>
      <c r="AY149" s="166" t="s">
        <v>143</v>
      </c>
    </row>
    <row r="150" spans="2:65" s="11" customFormat="1" ht="22.9" customHeight="1">
      <c r="B150" s="120"/>
      <c r="D150" s="121" t="s">
        <v>77</v>
      </c>
      <c r="E150" s="130" t="s">
        <v>499</v>
      </c>
      <c r="F150" s="130" t="s">
        <v>500</v>
      </c>
      <c r="I150" s="123"/>
      <c r="J150" s="131">
        <f>BK150</f>
        <v>0</v>
      </c>
      <c r="L150" s="120"/>
      <c r="M150" s="125"/>
      <c r="P150" s="126">
        <f>SUM(P151:P153)</f>
        <v>0</v>
      </c>
      <c r="R150" s="126">
        <f>SUM(R151:R153)</f>
        <v>0</v>
      </c>
      <c r="T150" s="127">
        <f>SUM(T151:T153)</f>
        <v>0</v>
      </c>
      <c r="AR150" s="121" t="s">
        <v>86</v>
      </c>
      <c r="AT150" s="128" t="s">
        <v>77</v>
      </c>
      <c r="AU150" s="128" t="s">
        <v>86</v>
      </c>
      <c r="AY150" s="121" t="s">
        <v>143</v>
      </c>
      <c r="BK150" s="129">
        <f>SUM(BK151:BK153)</f>
        <v>0</v>
      </c>
    </row>
    <row r="151" spans="2:65" s="1" customFormat="1" ht="16.5" customHeight="1">
      <c r="B151" s="132"/>
      <c r="C151" s="133" t="s">
        <v>256</v>
      </c>
      <c r="D151" s="133" t="s">
        <v>145</v>
      </c>
      <c r="E151" s="134" t="s">
        <v>1289</v>
      </c>
      <c r="F151" s="135" t="s">
        <v>1290</v>
      </c>
      <c r="G151" s="136" t="s">
        <v>231</v>
      </c>
      <c r="H151" s="137">
        <v>0.501</v>
      </c>
      <c r="I151" s="138"/>
      <c r="J151" s="139">
        <f>ROUND(I151*H151,2)</f>
        <v>0</v>
      </c>
      <c r="K151" s="135" t="s">
        <v>149</v>
      </c>
      <c r="L151" s="33"/>
      <c r="M151" s="140" t="s">
        <v>3</v>
      </c>
      <c r="N151" s="141" t="s">
        <v>49</v>
      </c>
      <c r="P151" s="142">
        <f>O151*H151</f>
        <v>0</v>
      </c>
      <c r="Q151" s="142">
        <v>0</v>
      </c>
      <c r="R151" s="142">
        <f>Q151*H151</f>
        <v>0</v>
      </c>
      <c r="S151" s="142">
        <v>0</v>
      </c>
      <c r="T151" s="143">
        <f>S151*H151</f>
        <v>0</v>
      </c>
      <c r="AR151" s="144" t="s">
        <v>150</v>
      </c>
      <c r="AT151" s="144" t="s">
        <v>145</v>
      </c>
      <c r="AU151" s="144" t="s">
        <v>88</v>
      </c>
      <c r="AY151" s="18" t="s">
        <v>143</v>
      </c>
      <c r="BE151" s="145">
        <f>IF(N151="základní",J151,0)</f>
        <v>0</v>
      </c>
      <c r="BF151" s="145">
        <f>IF(N151="snížená",J151,0)</f>
        <v>0</v>
      </c>
      <c r="BG151" s="145">
        <f>IF(N151="zákl. přenesená",J151,0)</f>
        <v>0</v>
      </c>
      <c r="BH151" s="145">
        <f>IF(N151="sníž. přenesená",J151,0)</f>
        <v>0</v>
      </c>
      <c r="BI151" s="145">
        <f>IF(N151="nulová",J151,0)</f>
        <v>0</v>
      </c>
      <c r="BJ151" s="18" t="s">
        <v>86</v>
      </c>
      <c r="BK151" s="145">
        <f>ROUND(I151*H151,2)</f>
        <v>0</v>
      </c>
      <c r="BL151" s="18" t="s">
        <v>150</v>
      </c>
      <c r="BM151" s="144" t="s">
        <v>1291</v>
      </c>
    </row>
    <row r="152" spans="2:65" s="1" customFormat="1" ht="19.5">
      <c r="B152" s="33"/>
      <c r="D152" s="146" t="s">
        <v>152</v>
      </c>
      <c r="F152" s="147" t="s">
        <v>1292</v>
      </c>
      <c r="I152" s="148"/>
      <c r="L152" s="33"/>
      <c r="M152" s="149"/>
      <c r="T152" s="54"/>
      <c r="AT152" s="18" t="s">
        <v>152</v>
      </c>
      <c r="AU152" s="18" t="s">
        <v>88</v>
      </c>
    </row>
    <row r="153" spans="2:65" s="1" customFormat="1" ht="11.25">
      <c r="B153" s="33"/>
      <c r="D153" s="150" t="s">
        <v>154</v>
      </c>
      <c r="F153" s="151" t="s">
        <v>1293</v>
      </c>
      <c r="I153" s="148"/>
      <c r="L153" s="33"/>
      <c r="M153" s="149"/>
      <c r="T153" s="54"/>
      <c r="AT153" s="18" t="s">
        <v>154</v>
      </c>
      <c r="AU153" s="18" t="s">
        <v>88</v>
      </c>
    </row>
    <row r="154" spans="2:65" s="11" customFormat="1" ht="25.9" customHeight="1">
      <c r="B154" s="120"/>
      <c r="D154" s="121" t="s">
        <v>77</v>
      </c>
      <c r="E154" s="122" t="s">
        <v>252</v>
      </c>
      <c r="F154" s="122" t="s">
        <v>253</v>
      </c>
      <c r="I154" s="123"/>
      <c r="J154" s="124">
        <f>BK154</f>
        <v>0</v>
      </c>
      <c r="L154" s="120"/>
      <c r="M154" s="125"/>
      <c r="P154" s="126">
        <f>P155</f>
        <v>0</v>
      </c>
      <c r="R154" s="126">
        <f>R155</f>
        <v>9.5631999999999995E-2</v>
      </c>
      <c r="T154" s="127">
        <f>T155</f>
        <v>0</v>
      </c>
      <c r="AR154" s="121" t="s">
        <v>88</v>
      </c>
      <c r="AT154" s="128" t="s">
        <v>77</v>
      </c>
      <c r="AU154" s="128" t="s">
        <v>78</v>
      </c>
      <c r="AY154" s="121" t="s">
        <v>143</v>
      </c>
      <c r="BK154" s="129">
        <f>BK155</f>
        <v>0</v>
      </c>
    </row>
    <row r="155" spans="2:65" s="11" customFormat="1" ht="22.9" customHeight="1">
      <c r="B155" s="120"/>
      <c r="D155" s="121" t="s">
        <v>77</v>
      </c>
      <c r="E155" s="130" t="s">
        <v>1294</v>
      </c>
      <c r="F155" s="130" t="s">
        <v>1295</v>
      </c>
      <c r="I155" s="123"/>
      <c r="J155" s="131">
        <f>BK155</f>
        <v>0</v>
      </c>
      <c r="L155" s="120"/>
      <c r="M155" s="125"/>
      <c r="P155" s="126">
        <f>SUM(P156:P172)</f>
        <v>0</v>
      </c>
      <c r="R155" s="126">
        <f>SUM(R156:R172)</f>
        <v>9.5631999999999995E-2</v>
      </c>
      <c r="T155" s="127">
        <f>SUM(T156:T172)</f>
        <v>0</v>
      </c>
      <c r="AR155" s="121" t="s">
        <v>88</v>
      </c>
      <c r="AT155" s="128" t="s">
        <v>77</v>
      </c>
      <c r="AU155" s="128" t="s">
        <v>86</v>
      </c>
      <c r="AY155" s="121" t="s">
        <v>143</v>
      </c>
      <c r="BK155" s="129">
        <f>SUM(BK156:BK172)</f>
        <v>0</v>
      </c>
    </row>
    <row r="156" spans="2:65" s="1" customFormat="1" ht="21.75" customHeight="1">
      <c r="B156" s="132"/>
      <c r="C156" s="133" t="s">
        <v>259</v>
      </c>
      <c r="D156" s="133" t="s">
        <v>145</v>
      </c>
      <c r="E156" s="134" t="s">
        <v>1296</v>
      </c>
      <c r="F156" s="135" t="s">
        <v>1297</v>
      </c>
      <c r="G156" s="136" t="s">
        <v>180</v>
      </c>
      <c r="H156" s="137">
        <v>26</v>
      </c>
      <c r="I156" s="138"/>
      <c r="J156" s="139">
        <f>ROUND(I156*H156,2)</f>
        <v>0</v>
      </c>
      <c r="K156" s="135" t="s">
        <v>149</v>
      </c>
      <c r="L156" s="33"/>
      <c r="M156" s="140" t="s">
        <v>3</v>
      </c>
      <c r="N156" s="141" t="s">
        <v>49</v>
      </c>
      <c r="P156" s="142">
        <f>O156*H156</f>
        <v>0</v>
      </c>
      <c r="Q156" s="142">
        <v>4.0999999999999999E-4</v>
      </c>
      <c r="R156" s="142">
        <f>Q156*H156</f>
        <v>1.0659999999999999E-2</v>
      </c>
      <c r="S156" s="142">
        <v>0</v>
      </c>
      <c r="T156" s="143">
        <f>S156*H156</f>
        <v>0</v>
      </c>
      <c r="AR156" s="144" t="s">
        <v>259</v>
      </c>
      <c r="AT156" s="144" t="s">
        <v>145</v>
      </c>
      <c r="AU156" s="144" t="s">
        <v>88</v>
      </c>
      <c r="AY156" s="18" t="s">
        <v>143</v>
      </c>
      <c r="BE156" s="145">
        <f>IF(N156="základní",J156,0)</f>
        <v>0</v>
      </c>
      <c r="BF156" s="145">
        <f>IF(N156="snížená",J156,0)</f>
        <v>0</v>
      </c>
      <c r="BG156" s="145">
        <f>IF(N156="zákl. přenesená",J156,0)</f>
        <v>0</v>
      </c>
      <c r="BH156" s="145">
        <f>IF(N156="sníž. přenesená",J156,0)</f>
        <v>0</v>
      </c>
      <c r="BI156" s="145">
        <f>IF(N156="nulová",J156,0)</f>
        <v>0</v>
      </c>
      <c r="BJ156" s="18" t="s">
        <v>86</v>
      </c>
      <c r="BK156" s="145">
        <f>ROUND(I156*H156,2)</f>
        <v>0</v>
      </c>
      <c r="BL156" s="18" t="s">
        <v>259</v>
      </c>
      <c r="BM156" s="144" t="s">
        <v>1298</v>
      </c>
    </row>
    <row r="157" spans="2:65" s="1" customFormat="1" ht="19.5">
      <c r="B157" s="33"/>
      <c r="D157" s="146" t="s">
        <v>152</v>
      </c>
      <c r="F157" s="147" t="s">
        <v>1299</v>
      </c>
      <c r="I157" s="148"/>
      <c r="L157" s="33"/>
      <c r="M157" s="149"/>
      <c r="T157" s="54"/>
      <c r="AT157" s="18" t="s">
        <v>152</v>
      </c>
      <c r="AU157" s="18" t="s">
        <v>88</v>
      </c>
    </row>
    <row r="158" spans="2:65" s="1" customFormat="1" ht="11.25">
      <c r="B158" s="33"/>
      <c r="D158" s="150" t="s">
        <v>154</v>
      </c>
      <c r="F158" s="151" t="s">
        <v>1300</v>
      </c>
      <c r="I158" s="148"/>
      <c r="L158" s="33"/>
      <c r="M158" s="149"/>
      <c r="T158" s="54"/>
      <c r="AT158" s="18" t="s">
        <v>154</v>
      </c>
      <c r="AU158" s="18" t="s">
        <v>88</v>
      </c>
    </row>
    <row r="159" spans="2:65" s="12" customFormat="1" ht="11.25">
      <c r="B159" s="152"/>
      <c r="D159" s="146" t="s">
        <v>156</v>
      </c>
      <c r="E159" s="153" t="s">
        <v>3</v>
      </c>
      <c r="F159" s="154" t="s">
        <v>1301</v>
      </c>
      <c r="H159" s="155">
        <v>26</v>
      </c>
      <c r="I159" s="156"/>
      <c r="L159" s="152"/>
      <c r="M159" s="157"/>
      <c r="T159" s="158"/>
      <c r="AT159" s="153" t="s">
        <v>156</v>
      </c>
      <c r="AU159" s="153" t="s">
        <v>88</v>
      </c>
      <c r="AV159" s="12" t="s">
        <v>88</v>
      </c>
      <c r="AW159" s="12" t="s">
        <v>37</v>
      </c>
      <c r="AX159" s="12" t="s">
        <v>86</v>
      </c>
      <c r="AY159" s="153" t="s">
        <v>143</v>
      </c>
    </row>
    <row r="160" spans="2:65" s="1" customFormat="1" ht="16.5" customHeight="1">
      <c r="B160" s="132"/>
      <c r="C160" s="176" t="s">
        <v>382</v>
      </c>
      <c r="D160" s="176" t="s">
        <v>331</v>
      </c>
      <c r="E160" s="177" t="s">
        <v>1302</v>
      </c>
      <c r="F160" s="178" t="s">
        <v>1303</v>
      </c>
      <c r="G160" s="179" t="s">
        <v>180</v>
      </c>
      <c r="H160" s="180">
        <v>28.6</v>
      </c>
      <c r="I160" s="181"/>
      <c r="J160" s="182">
        <f>ROUND(I160*H160,2)</f>
        <v>0</v>
      </c>
      <c r="K160" s="178" t="s">
        <v>149</v>
      </c>
      <c r="L160" s="183"/>
      <c r="M160" s="184" t="s">
        <v>3</v>
      </c>
      <c r="N160" s="185" t="s">
        <v>49</v>
      </c>
      <c r="P160" s="142">
        <f>O160*H160</f>
        <v>0</v>
      </c>
      <c r="Q160" s="142">
        <v>2.31E-3</v>
      </c>
      <c r="R160" s="142">
        <f>Q160*H160</f>
        <v>6.6066E-2</v>
      </c>
      <c r="S160" s="142">
        <v>0</v>
      </c>
      <c r="T160" s="143">
        <f>S160*H160</f>
        <v>0</v>
      </c>
      <c r="AR160" s="144" t="s">
        <v>467</v>
      </c>
      <c r="AT160" s="144" t="s">
        <v>331</v>
      </c>
      <c r="AU160" s="144" t="s">
        <v>88</v>
      </c>
      <c r="AY160" s="18" t="s">
        <v>143</v>
      </c>
      <c r="BE160" s="145">
        <f>IF(N160="základní",J160,0)</f>
        <v>0</v>
      </c>
      <c r="BF160" s="145">
        <f>IF(N160="snížená",J160,0)</f>
        <v>0</v>
      </c>
      <c r="BG160" s="145">
        <f>IF(N160="zákl. přenesená",J160,0)</f>
        <v>0</v>
      </c>
      <c r="BH160" s="145">
        <f>IF(N160="sníž. přenesená",J160,0)</f>
        <v>0</v>
      </c>
      <c r="BI160" s="145">
        <f>IF(N160="nulová",J160,0)</f>
        <v>0</v>
      </c>
      <c r="BJ160" s="18" t="s">
        <v>86</v>
      </c>
      <c r="BK160" s="145">
        <f>ROUND(I160*H160,2)</f>
        <v>0</v>
      </c>
      <c r="BL160" s="18" t="s">
        <v>259</v>
      </c>
      <c r="BM160" s="144" t="s">
        <v>1304</v>
      </c>
    </row>
    <row r="161" spans="2:65" s="1" customFormat="1" ht="11.25">
      <c r="B161" s="33"/>
      <c r="D161" s="146" t="s">
        <v>152</v>
      </c>
      <c r="F161" s="147" t="s">
        <v>1303</v>
      </c>
      <c r="I161" s="148"/>
      <c r="L161" s="33"/>
      <c r="M161" s="149"/>
      <c r="T161" s="54"/>
      <c r="AT161" s="18" t="s">
        <v>152</v>
      </c>
      <c r="AU161" s="18" t="s">
        <v>88</v>
      </c>
    </row>
    <row r="162" spans="2:65" s="12" customFormat="1" ht="11.25">
      <c r="B162" s="152"/>
      <c r="D162" s="146" t="s">
        <v>156</v>
      </c>
      <c r="F162" s="154" t="s">
        <v>1305</v>
      </c>
      <c r="H162" s="155">
        <v>28.6</v>
      </c>
      <c r="I162" s="156"/>
      <c r="L162" s="152"/>
      <c r="M162" s="157"/>
      <c r="T162" s="158"/>
      <c r="AT162" s="153" t="s">
        <v>156</v>
      </c>
      <c r="AU162" s="153" t="s">
        <v>88</v>
      </c>
      <c r="AV162" s="12" t="s">
        <v>88</v>
      </c>
      <c r="AW162" s="12" t="s">
        <v>4</v>
      </c>
      <c r="AX162" s="12" t="s">
        <v>86</v>
      </c>
      <c r="AY162" s="153" t="s">
        <v>143</v>
      </c>
    </row>
    <row r="163" spans="2:65" s="1" customFormat="1" ht="21.75" customHeight="1">
      <c r="B163" s="132"/>
      <c r="C163" s="133" t="s">
        <v>390</v>
      </c>
      <c r="D163" s="133" t="s">
        <v>145</v>
      </c>
      <c r="E163" s="134" t="s">
        <v>1306</v>
      </c>
      <c r="F163" s="135" t="s">
        <v>1307</v>
      </c>
      <c r="G163" s="136" t="s">
        <v>180</v>
      </c>
      <c r="H163" s="137">
        <v>6</v>
      </c>
      <c r="I163" s="138"/>
      <c r="J163" s="139">
        <f>ROUND(I163*H163,2)</f>
        <v>0</v>
      </c>
      <c r="K163" s="135" t="s">
        <v>149</v>
      </c>
      <c r="L163" s="33"/>
      <c r="M163" s="140" t="s">
        <v>3</v>
      </c>
      <c r="N163" s="141" t="s">
        <v>49</v>
      </c>
      <c r="P163" s="142">
        <f>O163*H163</f>
        <v>0</v>
      </c>
      <c r="Q163" s="142">
        <v>6.0999999999999997E-4</v>
      </c>
      <c r="R163" s="142">
        <f>Q163*H163</f>
        <v>3.6600000000000001E-3</v>
      </c>
      <c r="S163" s="142">
        <v>0</v>
      </c>
      <c r="T163" s="143">
        <f>S163*H163</f>
        <v>0</v>
      </c>
      <c r="AR163" s="144" t="s">
        <v>259</v>
      </c>
      <c r="AT163" s="144" t="s">
        <v>145</v>
      </c>
      <c r="AU163" s="144" t="s">
        <v>88</v>
      </c>
      <c r="AY163" s="18" t="s">
        <v>143</v>
      </c>
      <c r="BE163" s="145">
        <f>IF(N163="základní",J163,0)</f>
        <v>0</v>
      </c>
      <c r="BF163" s="145">
        <f>IF(N163="snížená",J163,0)</f>
        <v>0</v>
      </c>
      <c r="BG163" s="145">
        <f>IF(N163="zákl. přenesená",J163,0)</f>
        <v>0</v>
      </c>
      <c r="BH163" s="145">
        <f>IF(N163="sníž. přenesená",J163,0)</f>
        <v>0</v>
      </c>
      <c r="BI163" s="145">
        <f>IF(N163="nulová",J163,0)</f>
        <v>0</v>
      </c>
      <c r="BJ163" s="18" t="s">
        <v>86</v>
      </c>
      <c r="BK163" s="145">
        <f>ROUND(I163*H163,2)</f>
        <v>0</v>
      </c>
      <c r="BL163" s="18" t="s">
        <v>259</v>
      </c>
      <c r="BM163" s="144" t="s">
        <v>1308</v>
      </c>
    </row>
    <row r="164" spans="2:65" s="1" customFormat="1" ht="19.5">
      <c r="B164" s="33"/>
      <c r="D164" s="146" t="s">
        <v>152</v>
      </c>
      <c r="F164" s="147" t="s">
        <v>1309</v>
      </c>
      <c r="I164" s="148"/>
      <c r="L164" s="33"/>
      <c r="M164" s="149"/>
      <c r="T164" s="54"/>
      <c r="AT164" s="18" t="s">
        <v>152</v>
      </c>
      <c r="AU164" s="18" t="s">
        <v>88</v>
      </c>
    </row>
    <row r="165" spans="2:65" s="1" customFormat="1" ht="11.25">
      <c r="B165" s="33"/>
      <c r="D165" s="150" t="s">
        <v>154</v>
      </c>
      <c r="F165" s="151" t="s">
        <v>1310</v>
      </c>
      <c r="I165" s="148"/>
      <c r="L165" s="33"/>
      <c r="M165" s="149"/>
      <c r="T165" s="54"/>
      <c r="AT165" s="18" t="s">
        <v>154</v>
      </c>
      <c r="AU165" s="18" t="s">
        <v>88</v>
      </c>
    </row>
    <row r="166" spans="2:65" s="12" customFormat="1" ht="11.25">
      <c r="B166" s="152"/>
      <c r="D166" s="146" t="s">
        <v>156</v>
      </c>
      <c r="E166" s="153" t="s">
        <v>3</v>
      </c>
      <c r="F166" s="154" t="s">
        <v>1311</v>
      </c>
      <c r="H166" s="155">
        <v>6</v>
      </c>
      <c r="I166" s="156"/>
      <c r="L166" s="152"/>
      <c r="M166" s="157"/>
      <c r="T166" s="158"/>
      <c r="AT166" s="153" t="s">
        <v>156</v>
      </c>
      <c r="AU166" s="153" t="s">
        <v>88</v>
      </c>
      <c r="AV166" s="12" t="s">
        <v>88</v>
      </c>
      <c r="AW166" s="12" t="s">
        <v>37</v>
      </c>
      <c r="AX166" s="12" t="s">
        <v>86</v>
      </c>
      <c r="AY166" s="153" t="s">
        <v>143</v>
      </c>
    </row>
    <row r="167" spans="2:65" s="1" customFormat="1" ht="16.5" customHeight="1">
      <c r="B167" s="132"/>
      <c r="C167" s="176" t="s">
        <v>398</v>
      </c>
      <c r="D167" s="176" t="s">
        <v>331</v>
      </c>
      <c r="E167" s="177" t="s">
        <v>1302</v>
      </c>
      <c r="F167" s="178" t="s">
        <v>1303</v>
      </c>
      <c r="G167" s="179" t="s">
        <v>180</v>
      </c>
      <c r="H167" s="180">
        <v>6.6</v>
      </c>
      <c r="I167" s="181"/>
      <c r="J167" s="182">
        <f>ROUND(I167*H167,2)</f>
        <v>0</v>
      </c>
      <c r="K167" s="178" t="s">
        <v>149</v>
      </c>
      <c r="L167" s="183"/>
      <c r="M167" s="184" t="s">
        <v>3</v>
      </c>
      <c r="N167" s="185" t="s">
        <v>49</v>
      </c>
      <c r="P167" s="142">
        <f>O167*H167</f>
        <v>0</v>
      </c>
      <c r="Q167" s="142">
        <v>2.31E-3</v>
      </c>
      <c r="R167" s="142">
        <f>Q167*H167</f>
        <v>1.5245999999999999E-2</v>
      </c>
      <c r="S167" s="142">
        <v>0</v>
      </c>
      <c r="T167" s="143">
        <f>S167*H167</f>
        <v>0</v>
      </c>
      <c r="AR167" s="144" t="s">
        <v>467</v>
      </c>
      <c r="AT167" s="144" t="s">
        <v>331</v>
      </c>
      <c r="AU167" s="144" t="s">
        <v>88</v>
      </c>
      <c r="AY167" s="18" t="s">
        <v>143</v>
      </c>
      <c r="BE167" s="145">
        <f>IF(N167="základní",J167,0)</f>
        <v>0</v>
      </c>
      <c r="BF167" s="145">
        <f>IF(N167="snížená",J167,0)</f>
        <v>0</v>
      </c>
      <c r="BG167" s="145">
        <f>IF(N167="zákl. přenesená",J167,0)</f>
        <v>0</v>
      </c>
      <c r="BH167" s="145">
        <f>IF(N167="sníž. přenesená",J167,0)</f>
        <v>0</v>
      </c>
      <c r="BI167" s="145">
        <f>IF(N167="nulová",J167,0)</f>
        <v>0</v>
      </c>
      <c r="BJ167" s="18" t="s">
        <v>86</v>
      </c>
      <c r="BK167" s="145">
        <f>ROUND(I167*H167,2)</f>
        <v>0</v>
      </c>
      <c r="BL167" s="18" t="s">
        <v>259</v>
      </c>
      <c r="BM167" s="144" t="s">
        <v>1312</v>
      </c>
    </row>
    <row r="168" spans="2:65" s="1" customFormat="1" ht="11.25">
      <c r="B168" s="33"/>
      <c r="D168" s="146" t="s">
        <v>152</v>
      </c>
      <c r="F168" s="147" t="s">
        <v>1303</v>
      </c>
      <c r="I168" s="148"/>
      <c r="L168" s="33"/>
      <c r="M168" s="149"/>
      <c r="T168" s="54"/>
      <c r="AT168" s="18" t="s">
        <v>152</v>
      </c>
      <c r="AU168" s="18" t="s">
        <v>88</v>
      </c>
    </row>
    <row r="169" spans="2:65" s="12" customFormat="1" ht="11.25">
      <c r="B169" s="152"/>
      <c r="D169" s="146" t="s">
        <v>156</v>
      </c>
      <c r="F169" s="154" t="s">
        <v>1313</v>
      </c>
      <c r="H169" s="155">
        <v>6.6</v>
      </c>
      <c r="I169" s="156"/>
      <c r="L169" s="152"/>
      <c r="M169" s="157"/>
      <c r="T169" s="158"/>
      <c r="AT169" s="153" t="s">
        <v>156</v>
      </c>
      <c r="AU169" s="153" t="s">
        <v>88</v>
      </c>
      <c r="AV169" s="12" t="s">
        <v>88</v>
      </c>
      <c r="AW169" s="12" t="s">
        <v>4</v>
      </c>
      <c r="AX169" s="12" t="s">
        <v>86</v>
      </c>
      <c r="AY169" s="153" t="s">
        <v>143</v>
      </c>
    </row>
    <row r="170" spans="2:65" s="1" customFormat="1" ht="16.5" customHeight="1">
      <c r="B170" s="132"/>
      <c r="C170" s="133" t="s">
        <v>405</v>
      </c>
      <c r="D170" s="133" t="s">
        <v>145</v>
      </c>
      <c r="E170" s="134" t="s">
        <v>1314</v>
      </c>
      <c r="F170" s="135" t="s">
        <v>1315</v>
      </c>
      <c r="G170" s="136" t="s">
        <v>526</v>
      </c>
      <c r="H170" s="186"/>
      <c r="I170" s="138"/>
      <c r="J170" s="139">
        <f>ROUND(I170*H170,2)</f>
        <v>0</v>
      </c>
      <c r="K170" s="135" t="s">
        <v>149</v>
      </c>
      <c r="L170" s="33"/>
      <c r="M170" s="140" t="s">
        <v>3</v>
      </c>
      <c r="N170" s="141" t="s">
        <v>49</v>
      </c>
      <c r="P170" s="142">
        <f>O170*H170</f>
        <v>0</v>
      </c>
      <c r="Q170" s="142">
        <v>0</v>
      </c>
      <c r="R170" s="142">
        <f>Q170*H170</f>
        <v>0</v>
      </c>
      <c r="S170" s="142">
        <v>0</v>
      </c>
      <c r="T170" s="143">
        <f>S170*H170</f>
        <v>0</v>
      </c>
      <c r="AR170" s="144" t="s">
        <v>86</v>
      </c>
      <c r="AT170" s="144" t="s">
        <v>145</v>
      </c>
      <c r="AU170" s="144" t="s">
        <v>88</v>
      </c>
      <c r="AY170" s="18" t="s">
        <v>143</v>
      </c>
      <c r="BE170" s="145">
        <f>IF(N170="základní",J170,0)</f>
        <v>0</v>
      </c>
      <c r="BF170" s="145">
        <f>IF(N170="snížená",J170,0)</f>
        <v>0</v>
      </c>
      <c r="BG170" s="145">
        <f>IF(N170="zákl. přenesená",J170,0)</f>
        <v>0</v>
      </c>
      <c r="BH170" s="145">
        <f>IF(N170="sníž. přenesená",J170,0)</f>
        <v>0</v>
      </c>
      <c r="BI170" s="145">
        <f>IF(N170="nulová",J170,0)</f>
        <v>0</v>
      </c>
      <c r="BJ170" s="18" t="s">
        <v>86</v>
      </c>
      <c r="BK170" s="145">
        <f>ROUND(I170*H170,2)</f>
        <v>0</v>
      </c>
      <c r="BL170" s="18" t="s">
        <v>86</v>
      </c>
      <c r="BM170" s="144" t="s">
        <v>1316</v>
      </c>
    </row>
    <row r="171" spans="2:65" s="1" customFormat="1" ht="19.5">
      <c r="B171" s="33"/>
      <c r="D171" s="146" t="s">
        <v>152</v>
      </c>
      <c r="F171" s="147" t="s">
        <v>1317</v>
      </c>
      <c r="I171" s="148"/>
      <c r="L171" s="33"/>
      <c r="M171" s="149"/>
      <c r="T171" s="54"/>
      <c r="AT171" s="18" t="s">
        <v>152</v>
      </c>
      <c r="AU171" s="18" t="s">
        <v>88</v>
      </c>
    </row>
    <row r="172" spans="2:65" s="1" customFormat="1" ht="11.25">
      <c r="B172" s="33"/>
      <c r="D172" s="150" t="s">
        <v>154</v>
      </c>
      <c r="F172" s="151" t="s">
        <v>1318</v>
      </c>
      <c r="I172" s="148"/>
      <c r="L172" s="33"/>
      <c r="M172" s="149"/>
      <c r="T172" s="54"/>
      <c r="AT172" s="18" t="s">
        <v>154</v>
      </c>
      <c r="AU172" s="18" t="s">
        <v>88</v>
      </c>
    </row>
    <row r="173" spans="2:65" s="11" customFormat="1" ht="25.9" customHeight="1">
      <c r="B173" s="120"/>
      <c r="D173" s="121" t="s">
        <v>77</v>
      </c>
      <c r="E173" s="122" t="s">
        <v>331</v>
      </c>
      <c r="F173" s="122" t="s">
        <v>654</v>
      </c>
      <c r="I173" s="123"/>
      <c r="J173" s="124">
        <f>BK173</f>
        <v>0</v>
      </c>
      <c r="L173" s="120"/>
      <c r="M173" s="125"/>
      <c r="P173" s="126">
        <f>P174+P328</f>
        <v>0</v>
      </c>
      <c r="R173" s="126">
        <f>R174+R328</f>
        <v>8.3299999999999999E-2</v>
      </c>
      <c r="T173" s="127">
        <f>T174+T328</f>
        <v>0</v>
      </c>
      <c r="AR173" s="121" t="s">
        <v>165</v>
      </c>
      <c r="AT173" s="128" t="s">
        <v>77</v>
      </c>
      <c r="AU173" s="128" t="s">
        <v>78</v>
      </c>
      <c r="AY173" s="121" t="s">
        <v>143</v>
      </c>
      <c r="BK173" s="129">
        <f>BK174+BK328</f>
        <v>0</v>
      </c>
    </row>
    <row r="174" spans="2:65" s="11" customFormat="1" ht="22.9" customHeight="1">
      <c r="B174" s="120"/>
      <c r="D174" s="121" t="s">
        <v>77</v>
      </c>
      <c r="E174" s="130" t="s">
        <v>1319</v>
      </c>
      <c r="F174" s="130" t="s">
        <v>1320</v>
      </c>
      <c r="I174" s="123"/>
      <c r="J174" s="131">
        <f>BK174</f>
        <v>0</v>
      </c>
      <c r="L174" s="120"/>
      <c r="M174" s="125"/>
      <c r="P174" s="126">
        <f>SUM(P175:P327)</f>
        <v>0</v>
      </c>
      <c r="R174" s="126">
        <f>SUM(R175:R327)</f>
        <v>5.8E-4</v>
      </c>
      <c r="T174" s="127">
        <f>SUM(T175:T327)</f>
        <v>0</v>
      </c>
      <c r="AR174" s="121" t="s">
        <v>165</v>
      </c>
      <c r="AT174" s="128" t="s">
        <v>77</v>
      </c>
      <c r="AU174" s="128" t="s">
        <v>86</v>
      </c>
      <c r="AY174" s="121" t="s">
        <v>143</v>
      </c>
      <c r="BK174" s="129">
        <f>SUM(BK175:BK327)</f>
        <v>0</v>
      </c>
    </row>
    <row r="175" spans="2:65" s="1" customFormat="1" ht="16.5" customHeight="1">
      <c r="B175" s="132"/>
      <c r="C175" s="133" t="s">
        <v>8</v>
      </c>
      <c r="D175" s="133" t="s">
        <v>145</v>
      </c>
      <c r="E175" s="134" t="s">
        <v>1321</v>
      </c>
      <c r="F175" s="135" t="s">
        <v>1322</v>
      </c>
      <c r="G175" s="136" t="s">
        <v>320</v>
      </c>
      <c r="H175" s="137">
        <v>1</v>
      </c>
      <c r="I175" s="138"/>
      <c r="J175" s="139">
        <f>ROUND(I175*H175,2)</f>
        <v>0</v>
      </c>
      <c r="K175" s="135" t="s">
        <v>149</v>
      </c>
      <c r="L175" s="33"/>
      <c r="M175" s="140" t="s">
        <v>3</v>
      </c>
      <c r="N175" s="141" t="s">
        <v>49</v>
      </c>
      <c r="P175" s="142">
        <f>O175*H175</f>
        <v>0</v>
      </c>
      <c r="Q175" s="142">
        <v>0</v>
      </c>
      <c r="R175" s="142">
        <f>Q175*H175</f>
        <v>0</v>
      </c>
      <c r="S175" s="142">
        <v>0</v>
      </c>
      <c r="T175" s="143">
        <f>S175*H175</f>
        <v>0</v>
      </c>
      <c r="AR175" s="144" t="s">
        <v>660</v>
      </c>
      <c r="AT175" s="144" t="s">
        <v>145</v>
      </c>
      <c r="AU175" s="144" t="s">
        <v>88</v>
      </c>
      <c r="AY175" s="18" t="s">
        <v>143</v>
      </c>
      <c r="BE175" s="145">
        <f>IF(N175="základní",J175,0)</f>
        <v>0</v>
      </c>
      <c r="BF175" s="145">
        <f>IF(N175="snížená",J175,0)</f>
        <v>0</v>
      </c>
      <c r="BG175" s="145">
        <f>IF(N175="zákl. přenesená",J175,0)</f>
        <v>0</v>
      </c>
      <c r="BH175" s="145">
        <f>IF(N175="sníž. přenesená",J175,0)</f>
        <v>0</v>
      </c>
      <c r="BI175" s="145">
        <f>IF(N175="nulová",J175,0)</f>
        <v>0</v>
      </c>
      <c r="BJ175" s="18" t="s">
        <v>86</v>
      </c>
      <c r="BK175" s="145">
        <f>ROUND(I175*H175,2)</f>
        <v>0</v>
      </c>
      <c r="BL175" s="18" t="s">
        <v>660</v>
      </c>
      <c r="BM175" s="144" t="s">
        <v>1323</v>
      </c>
    </row>
    <row r="176" spans="2:65" s="1" customFormat="1" ht="11.25">
      <c r="B176" s="33"/>
      <c r="D176" s="146" t="s">
        <v>152</v>
      </c>
      <c r="F176" s="147" t="s">
        <v>1322</v>
      </c>
      <c r="I176" s="148"/>
      <c r="L176" s="33"/>
      <c r="M176" s="149"/>
      <c r="T176" s="54"/>
      <c r="AT176" s="18" t="s">
        <v>152</v>
      </c>
      <c r="AU176" s="18" t="s">
        <v>88</v>
      </c>
    </row>
    <row r="177" spans="2:65" s="1" customFormat="1" ht="11.25">
      <c r="B177" s="33"/>
      <c r="D177" s="150" t="s">
        <v>154</v>
      </c>
      <c r="F177" s="151" t="s">
        <v>1324</v>
      </c>
      <c r="I177" s="148"/>
      <c r="L177" s="33"/>
      <c r="M177" s="149"/>
      <c r="T177" s="54"/>
      <c r="AT177" s="18" t="s">
        <v>154</v>
      </c>
      <c r="AU177" s="18" t="s">
        <v>88</v>
      </c>
    </row>
    <row r="178" spans="2:65" s="1" customFormat="1" ht="16.5" customHeight="1">
      <c r="B178" s="132"/>
      <c r="C178" s="176" t="s">
        <v>419</v>
      </c>
      <c r="D178" s="176" t="s">
        <v>331</v>
      </c>
      <c r="E178" s="177" t="s">
        <v>1325</v>
      </c>
      <c r="F178" s="178" t="s">
        <v>1326</v>
      </c>
      <c r="G178" s="179" t="s">
        <v>320</v>
      </c>
      <c r="H178" s="180">
        <v>1</v>
      </c>
      <c r="I178" s="181"/>
      <c r="J178" s="182">
        <f>ROUND(I178*H178,2)</f>
        <v>0</v>
      </c>
      <c r="K178" s="178" t="s">
        <v>3</v>
      </c>
      <c r="L178" s="183"/>
      <c r="M178" s="184" t="s">
        <v>3</v>
      </c>
      <c r="N178" s="185" t="s">
        <v>49</v>
      </c>
      <c r="P178" s="142">
        <f>O178*H178</f>
        <v>0</v>
      </c>
      <c r="Q178" s="142">
        <v>0</v>
      </c>
      <c r="R178" s="142">
        <f>Q178*H178</f>
        <v>0</v>
      </c>
      <c r="S178" s="142">
        <v>0</v>
      </c>
      <c r="T178" s="143">
        <f>S178*H178</f>
        <v>0</v>
      </c>
      <c r="AR178" s="144" t="s">
        <v>1327</v>
      </c>
      <c r="AT178" s="144" t="s">
        <v>331</v>
      </c>
      <c r="AU178" s="144" t="s">
        <v>88</v>
      </c>
      <c r="AY178" s="18" t="s">
        <v>143</v>
      </c>
      <c r="BE178" s="145">
        <f>IF(N178="základní",J178,0)</f>
        <v>0</v>
      </c>
      <c r="BF178" s="145">
        <f>IF(N178="snížená",J178,0)</f>
        <v>0</v>
      </c>
      <c r="BG178" s="145">
        <f>IF(N178="zákl. přenesená",J178,0)</f>
        <v>0</v>
      </c>
      <c r="BH178" s="145">
        <f>IF(N178="sníž. přenesená",J178,0)</f>
        <v>0</v>
      </c>
      <c r="BI178" s="145">
        <f>IF(N178="nulová",J178,0)</f>
        <v>0</v>
      </c>
      <c r="BJ178" s="18" t="s">
        <v>86</v>
      </c>
      <c r="BK178" s="145">
        <f>ROUND(I178*H178,2)</f>
        <v>0</v>
      </c>
      <c r="BL178" s="18" t="s">
        <v>660</v>
      </c>
      <c r="BM178" s="144" t="s">
        <v>1328</v>
      </c>
    </row>
    <row r="179" spans="2:65" s="1" customFormat="1" ht="11.25">
      <c r="B179" s="33"/>
      <c r="D179" s="146" t="s">
        <v>152</v>
      </c>
      <c r="F179" s="147" t="s">
        <v>1326</v>
      </c>
      <c r="I179" s="148"/>
      <c r="L179" s="33"/>
      <c r="M179" s="149"/>
      <c r="T179" s="54"/>
      <c r="AT179" s="18" t="s">
        <v>152</v>
      </c>
      <c r="AU179" s="18" t="s">
        <v>88</v>
      </c>
    </row>
    <row r="180" spans="2:65" s="1" customFormat="1" ht="16.5" customHeight="1">
      <c r="B180" s="132"/>
      <c r="C180" s="133" t="s">
        <v>423</v>
      </c>
      <c r="D180" s="133" t="s">
        <v>145</v>
      </c>
      <c r="E180" s="134" t="s">
        <v>1329</v>
      </c>
      <c r="F180" s="135" t="s">
        <v>1330</v>
      </c>
      <c r="G180" s="136" t="s">
        <v>320</v>
      </c>
      <c r="H180" s="137">
        <v>1</v>
      </c>
      <c r="I180" s="138"/>
      <c r="J180" s="139">
        <f>ROUND(I180*H180,2)</f>
        <v>0</v>
      </c>
      <c r="K180" s="135" t="s">
        <v>149</v>
      </c>
      <c r="L180" s="33"/>
      <c r="M180" s="140" t="s">
        <v>3</v>
      </c>
      <c r="N180" s="141" t="s">
        <v>49</v>
      </c>
      <c r="P180" s="142">
        <f>O180*H180</f>
        <v>0</v>
      </c>
      <c r="Q180" s="142">
        <v>0</v>
      </c>
      <c r="R180" s="142">
        <f>Q180*H180</f>
        <v>0</v>
      </c>
      <c r="S180" s="142">
        <v>0</v>
      </c>
      <c r="T180" s="143">
        <f>S180*H180</f>
        <v>0</v>
      </c>
      <c r="AR180" s="144" t="s">
        <v>660</v>
      </c>
      <c r="AT180" s="144" t="s">
        <v>145</v>
      </c>
      <c r="AU180" s="144" t="s">
        <v>88</v>
      </c>
      <c r="AY180" s="18" t="s">
        <v>143</v>
      </c>
      <c r="BE180" s="145">
        <f>IF(N180="základní",J180,0)</f>
        <v>0</v>
      </c>
      <c r="BF180" s="145">
        <f>IF(N180="snížená",J180,0)</f>
        <v>0</v>
      </c>
      <c r="BG180" s="145">
        <f>IF(N180="zákl. přenesená",J180,0)</f>
        <v>0</v>
      </c>
      <c r="BH180" s="145">
        <f>IF(N180="sníž. přenesená",J180,0)</f>
        <v>0</v>
      </c>
      <c r="BI180" s="145">
        <f>IF(N180="nulová",J180,0)</f>
        <v>0</v>
      </c>
      <c r="BJ180" s="18" t="s">
        <v>86</v>
      </c>
      <c r="BK180" s="145">
        <f>ROUND(I180*H180,2)</f>
        <v>0</v>
      </c>
      <c r="BL180" s="18" t="s">
        <v>660</v>
      </c>
      <c r="BM180" s="144" t="s">
        <v>1331</v>
      </c>
    </row>
    <row r="181" spans="2:65" s="1" customFormat="1" ht="11.25">
      <c r="B181" s="33"/>
      <c r="D181" s="146" t="s">
        <v>152</v>
      </c>
      <c r="F181" s="147" t="s">
        <v>1330</v>
      </c>
      <c r="I181" s="148"/>
      <c r="L181" s="33"/>
      <c r="M181" s="149"/>
      <c r="T181" s="54"/>
      <c r="AT181" s="18" t="s">
        <v>152</v>
      </c>
      <c r="AU181" s="18" t="s">
        <v>88</v>
      </c>
    </row>
    <row r="182" spans="2:65" s="1" customFormat="1" ht="11.25">
      <c r="B182" s="33"/>
      <c r="D182" s="150" t="s">
        <v>154</v>
      </c>
      <c r="F182" s="151" t="s">
        <v>1332</v>
      </c>
      <c r="I182" s="148"/>
      <c r="L182" s="33"/>
      <c r="M182" s="149"/>
      <c r="T182" s="54"/>
      <c r="AT182" s="18" t="s">
        <v>154</v>
      </c>
      <c r="AU182" s="18" t="s">
        <v>88</v>
      </c>
    </row>
    <row r="183" spans="2:65" s="1" customFormat="1" ht="21.75" customHeight="1">
      <c r="B183" s="132"/>
      <c r="C183" s="176" t="s">
        <v>427</v>
      </c>
      <c r="D183" s="176" t="s">
        <v>331</v>
      </c>
      <c r="E183" s="177" t="s">
        <v>1333</v>
      </c>
      <c r="F183" s="178" t="s">
        <v>1334</v>
      </c>
      <c r="G183" s="179" t="s">
        <v>320</v>
      </c>
      <c r="H183" s="180">
        <v>1</v>
      </c>
      <c r="I183" s="181"/>
      <c r="J183" s="182">
        <f>ROUND(I183*H183,2)</f>
        <v>0</v>
      </c>
      <c r="K183" s="178" t="s">
        <v>3</v>
      </c>
      <c r="L183" s="183"/>
      <c r="M183" s="184" t="s">
        <v>3</v>
      </c>
      <c r="N183" s="185" t="s">
        <v>49</v>
      </c>
      <c r="P183" s="142">
        <f>O183*H183</f>
        <v>0</v>
      </c>
      <c r="Q183" s="142">
        <v>0</v>
      </c>
      <c r="R183" s="142">
        <f>Q183*H183</f>
        <v>0</v>
      </c>
      <c r="S183" s="142">
        <v>0</v>
      </c>
      <c r="T183" s="143">
        <f>S183*H183</f>
        <v>0</v>
      </c>
      <c r="AR183" s="144" t="s">
        <v>1327</v>
      </c>
      <c r="AT183" s="144" t="s">
        <v>331</v>
      </c>
      <c r="AU183" s="144" t="s">
        <v>88</v>
      </c>
      <c r="AY183" s="18" t="s">
        <v>143</v>
      </c>
      <c r="BE183" s="145">
        <f>IF(N183="základní",J183,0)</f>
        <v>0</v>
      </c>
      <c r="BF183" s="145">
        <f>IF(N183="snížená",J183,0)</f>
        <v>0</v>
      </c>
      <c r="BG183" s="145">
        <f>IF(N183="zákl. přenesená",J183,0)</f>
        <v>0</v>
      </c>
      <c r="BH183" s="145">
        <f>IF(N183="sníž. přenesená",J183,0)</f>
        <v>0</v>
      </c>
      <c r="BI183" s="145">
        <f>IF(N183="nulová",J183,0)</f>
        <v>0</v>
      </c>
      <c r="BJ183" s="18" t="s">
        <v>86</v>
      </c>
      <c r="BK183" s="145">
        <f>ROUND(I183*H183,2)</f>
        <v>0</v>
      </c>
      <c r="BL183" s="18" t="s">
        <v>660</v>
      </c>
      <c r="BM183" s="144" t="s">
        <v>1335</v>
      </c>
    </row>
    <row r="184" spans="2:65" s="1" customFormat="1" ht="11.25">
      <c r="B184" s="33"/>
      <c r="D184" s="146" t="s">
        <v>152</v>
      </c>
      <c r="F184" s="147" t="s">
        <v>1334</v>
      </c>
      <c r="I184" s="148"/>
      <c r="L184" s="33"/>
      <c r="M184" s="149"/>
      <c r="T184" s="54"/>
      <c r="AT184" s="18" t="s">
        <v>152</v>
      </c>
      <c r="AU184" s="18" t="s">
        <v>88</v>
      </c>
    </row>
    <row r="185" spans="2:65" s="1" customFormat="1" ht="16.5" customHeight="1">
      <c r="B185" s="132"/>
      <c r="C185" s="133" t="s">
        <v>434</v>
      </c>
      <c r="D185" s="133" t="s">
        <v>145</v>
      </c>
      <c r="E185" s="134" t="s">
        <v>1336</v>
      </c>
      <c r="F185" s="135" t="s">
        <v>1337</v>
      </c>
      <c r="G185" s="136" t="s">
        <v>320</v>
      </c>
      <c r="H185" s="137">
        <v>3</v>
      </c>
      <c r="I185" s="138"/>
      <c r="J185" s="139">
        <f>ROUND(I185*H185,2)</f>
        <v>0</v>
      </c>
      <c r="K185" s="135" t="s">
        <v>149</v>
      </c>
      <c r="L185" s="33"/>
      <c r="M185" s="140" t="s">
        <v>3</v>
      </c>
      <c r="N185" s="141" t="s">
        <v>49</v>
      </c>
      <c r="P185" s="142">
        <f>O185*H185</f>
        <v>0</v>
      </c>
      <c r="Q185" s="142">
        <v>0</v>
      </c>
      <c r="R185" s="142">
        <f>Q185*H185</f>
        <v>0</v>
      </c>
      <c r="S185" s="142">
        <v>0</v>
      </c>
      <c r="T185" s="143">
        <f>S185*H185</f>
        <v>0</v>
      </c>
      <c r="AR185" s="144" t="s">
        <v>660</v>
      </c>
      <c r="AT185" s="144" t="s">
        <v>145</v>
      </c>
      <c r="AU185" s="144" t="s">
        <v>88</v>
      </c>
      <c r="AY185" s="18" t="s">
        <v>143</v>
      </c>
      <c r="BE185" s="145">
        <f>IF(N185="základní",J185,0)</f>
        <v>0</v>
      </c>
      <c r="BF185" s="145">
        <f>IF(N185="snížená",J185,0)</f>
        <v>0</v>
      </c>
      <c r="BG185" s="145">
        <f>IF(N185="zákl. přenesená",J185,0)</f>
        <v>0</v>
      </c>
      <c r="BH185" s="145">
        <f>IF(N185="sníž. přenesená",J185,0)</f>
        <v>0</v>
      </c>
      <c r="BI185" s="145">
        <f>IF(N185="nulová",J185,0)</f>
        <v>0</v>
      </c>
      <c r="BJ185" s="18" t="s">
        <v>86</v>
      </c>
      <c r="BK185" s="145">
        <f>ROUND(I185*H185,2)</f>
        <v>0</v>
      </c>
      <c r="BL185" s="18" t="s">
        <v>660</v>
      </c>
      <c r="BM185" s="144" t="s">
        <v>1338</v>
      </c>
    </row>
    <row r="186" spans="2:65" s="1" customFormat="1" ht="11.25">
      <c r="B186" s="33"/>
      <c r="D186" s="146" t="s">
        <v>152</v>
      </c>
      <c r="F186" s="147" t="s">
        <v>1337</v>
      </c>
      <c r="I186" s="148"/>
      <c r="L186" s="33"/>
      <c r="M186" s="149"/>
      <c r="T186" s="54"/>
      <c r="AT186" s="18" t="s">
        <v>152</v>
      </c>
      <c r="AU186" s="18" t="s">
        <v>88</v>
      </c>
    </row>
    <row r="187" spans="2:65" s="1" customFormat="1" ht="11.25">
      <c r="B187" s="33"/>
      <c r="D187" s="150" t="s">
        <v>154</v>
      </c>
      <c r="F187" s="151" t="s">
        <v>1339</v>
      </c>
      <c r="I187" s="148"/>
      <c r="L187" s="33"/>
      <c r="M187" s="149"/>
      <c r="T187" s="54"/>
      <c r="AT187" s="18" t="s">
        <v>154</v>
      </c>
      <c r="AU187" s="18" t="s">
        <v>88</v>
      </c>
    </row>
    <row r="188" spans="2:65" s="12" customFormat="1" ht="11.25">
      <c r="B188" s="152"/>
      <c r="D188" s="146" t="s">
        <v>156</v>
      </c>
      <c r="E188" s="153" t="s">
        <v>3</v>
      </c>
      <c r="F188" s="154" t="s">
        <v>1340</v>
      </c>
      <c r="H188" s="155">
        <v>3</v>
      </c>
      <c r="I188" s="156"/>
      <c r="L188" s="152"/>
      <c r="M188" s="157"/>
      <c r="T188" s="158"/>
      <c r="AT188" s="153" t="s">
        <v>156</v>
      </c>
      <c r="AU188" s="153" t="s">
        <v>88</v>
      </c>
      <c r="AV188" s="12" t="s">
        <v>88</v>
      </c>
      <c r="AW188" s="12" t="s">
        <v>37</v>
      </c>
      <c r="AX188" s="12" t="s">
        <v>86</v>
      </c>
      <c r="AY188" s="153" t="s">
        <v>143</v>
      </c>
    </row>
    <row r="189" spans="2:65" s="1" customFormat="1" ht="21.75" customHeight="1">
      <c r="B189" s="132"/>
      <c r="C189" s="176" t="s">
        <v>438</v>
      </c>
      <c r="D189" s="176" t="s">
        <v>331</v>
      </c>
      <c r="E189" s="177" t="s">
        <v>1341</v>
      </c>
      <c r="F189" s="178" t="s">
        <v>1342</v>
      </c>
      <c r="G189" s="179" t="s">
        <v>320</v>
      </c>
      <c r="H189" s="180">
        <v>1</v>
      </c>
      <c r="I189" s="181"/>
      <c r="J189" s="182">
        <f>ROUND(I189*H189,2)</f>
        <v>0</v>
      </c>
      <c r="K189" s="178" t="s">
        <v>3</v>
      </c>
      <c r="L189" s="183"/>
      <c r="M189" s="184" t="s">
        <v>3</v>
      </c>
      <c r="N189" s="185" t="s">
        <v>49</v>
      </c>
      <c r="P189" s="142">
        <f>O189*H189</f>
        <v>0</v>
      </c>
      <c r="Q189" s="142">
        <v>0</v>
      </c>
      <c r="R189" s="142">
        <f>Q189*H189</f>
        <v>0</v>
      </c>
      <c r="S189" s="142">
        <v>0</v>
      </c>
      <c r="T189" s="143">
        <f>S189*H189</f>
        <v>0</v>
      </c>
      <c r="AR189" s="144" t="s">
        <v>1327</v>
      </c>
      <c r="AT189" s="144" t="s">
        <v>331</v>
      </c>
      <c r="AU189" s="144" t="s">
        <v>88</v>
      </c>
      <c r="AY189" s="18" t="s">
        <v>143</v>
      </c>
      <c r="BE189" s="145">
        <f>IF(N189="základní",J189,0)</f>
        <v>0</v>
      </c>
      <c r="BF189" s="145">
        <f>IF(N189="snížená",J189,0)</f>
        <v>0</v>
      </c>
      <c r="BG189" s="145">
        <f>IF(N189="zákl. přenesená",J189,0)</f>
        <v>0</v>
      </c>
      <c r="BH189" s="145">
        <f>IF(N189="sníž. přenesená",J189,0)</f>
        <v>0</v>
      </c>
      <c r="BI189" s="145">
        <f>IF(N189="nulová",J189,0)</f>
        <v>0</v>
      </c>
      <c r="BJ189" s="18" t="s">
        <v>86</v>
      </c>
      <c r="BK189" s="145">
        <f>ROUND(I189*H189,2)</f>
        <v>0</v>
      </c>
      <c r="BL189" s="18" t="s">
        <v>660</v>
      </c>
      <c r="BM189" s="144" t="s">
        <v>1343</v>
      </c>
    </row>
    <row r="190" spans="2:65" s="1" customFormat="1" ht="11.25">
      <c r="B190" s="33"/>
      <c r="D190" s="146" t="s">
        <v>152</v>
      </c>
      <c r="F190" s="147" t="s">
        <v>1342</v>
      </c>
      <c r="I190" s="148"/>
      <c r="L190" s="33"/>
      <c r="M190" s="149"/>
      <c r="T190" s="54"/>
      <c r="AT190" s="18" t="s">
        <v>152</v>
      </c>
      <c r="AU190" s="18" t="s">
        <v>88</v>
      </c>
    </row>
    <row r="191" spans="2:65" s="1" customFormat="1" ht="21.75" customHeight="1">
      <c r="B191" s="132"/>
      <c r="C191" s="176" t="s">
        <v>443</v>
      </c>
      <c r="D191" s="176" t="s">
        <v>331</v>
      </c>
      <c r="E191" s="177" t="s">
        <v>1344</v>
      </c>
      <c r="F191" s="178" t="s">
        <v>1345</v>
      </c>
      <c r="G191" s="179" t="s">
        <v>320</v>
      </c>
      <c r="H191" s="180">
        <v>2</v>
      </c>
      <c r="I191" s="181"/>
      <c r="J191" s="182">
        <f>ROUND(I191*H191,2)</f>
        <v>0</v>
      </c>
      <c r="K191" s="178" t="s">
        <v>3</v>
      </c>
      <c r="L191" s="183"/>
      <c r="M191" s="184" t="s">
        <v>3</v>
      </c>
      <c r="N191" s="185" t="s">
        <v>49</v>
      </c>
      <c r="P191" s="142">
        <f>O191*H191</f>
        <v>0</v>
      </c>
      <c r="Q191" s="142">
        <v>0</v>
      </c>
      <c r="R191" s="142">
        <f>Q191*H191</f>
        <v>0</v>
      </c>
      <c r="S191" s="142">
        <v>0</v>
      </c>
      <c r="T191" s="143">
        <f>S191*H191</f>
        <v>0</v>
      </c>
      <c r="AR191" s="144" t="s">
        <v>1327</v>
      </c>
      <c r="AT191" s="144" t="s">
        <v>331</v>
      </c>
      <c r="AU191" s="144" t="s">
        <v>88</v>
      </c>
      <c r="AY191" s="18" t="s">
        <v>143</v>
      </c>
      <c r="BE191" s="145">
        <f>IF(N191="základní",J191,0)</f>
        <v>0</v>
      </c>
      <c r="BF191" s="145">
        <f>IF(N191="snížená",J191,0)</f>
        <v>0</v>
      </c>
      <c r="BG191" s="145">
        <f>IF(N191="zákl. přenesená",J191,0)</f>
        <v>0</v>
      </c>
      <c r="BH191" s="145">
        <f>IF(N191="sníž. přenesená",J191,0)</f>
        <v>0</v>
      </c>
      <c r="BI191" s="145">
        <f>IF(N191="nulová",J191,0)</f>
        <v>0</v>
      </c>
      <c r="BJ191" s="18" t="s">
        <v>86</v>
      </c>
      <c r="BK191" s="145">
        <f>ROUND(I191*H191,2)</f>
        <v>0</v>
      </c>
      <c r="BL191" s="18" t="s">
        <v>660</v>
      </c>
      <c r="BM191" s="144" t="s">
        <v>1346</v>
      </c>
    </row>
    <row r="192" spans="2:65" s="1" customFormat="1" ht="11.25">
      <c r="B192" s="33"/>
      <c r="D192" s="146" t="s">
        <v>152</v>
      </c>
      <c r="F192" s="147" t="s">
        <v>1345</v>
      </c>
      <c r="I192" s="148"/>
      <c r="L192" s="33"/>
      <c r="M192" s="149"/>
      <c r="T192" s="54"/>
      <c r="AT192" s="18" t="s">
        <v>152</v>
      </c>
      <c r="AU192" s="18" t="s">
        <v>88</v>
      </c>
    </row>
    <row r="193" spans="2:65" s="1" customFormat="1" ht="16.5" customHeight="1">
      <c r="B193" s="132"/>
      <c r="C193" s="133" t="s">
        <v>447</v>
      </c>
      <c r="D193" s="133" t="s">
        <v>145</v>
      </c>
      <c r="E193" s="134" t="s">
        <v>1347</v>
      </c>
      <c r="F193" s="135" t="s">
        <v>1348</v>
      </c>
      <c r="G193" s="136" t="s">
        <v>320</v>
      </c>
      <c r="H193" s="137">
        <v>1</v>
      </c>
      <c r="I193" s="138"/>
      <c r="J193" s="139">
        <f>ROUND(I193*H193,2)</f>
        <v>0</v>
      </c>
      <c r="K193" s="135" t="s">
        <v>149</v>
      </c>
      <c r="L193" s="33"/>
      <c r="M193" s="140" t="s">
        <v>3</v>
      </c>
      <c r="N193" s="141" t="s">
        <v>49</v>
      </c>
      <c r="P193" s="142">
        <f>O193*H193</f>
        <v>0</v>
      </c>
      <c r="Q193" s="142">
        <v>0</v>
      </c>
      <c r="R193" s="142">
        <f>Q193*H193</f>
        <v>0</v>
      </c>
      <c r="S193" s="142">
        <v>0</v>
      </c>
      <c r="T193" s="143">
        <f>S193*H193</f>
        <v>0</v>
      </c>
      <c r="AR193" s="144" t="s">
        <v>660</v>
      </c>
      <c r="AT193" s="144" t="s">
        <v>145</v>
      </c>
      <c r="AU193" s="144" t="s">
        <v>88</v>
      </c>
      <c r="AY193" s="18" t="s">
        <v>143</v>
      </c>
      <c r="BE193" s="145">
        <f>IF(N193="základní",J193,0)</f>
        <v>0</v>
      </c>
      <c r="BF193" s="145">
        <f>IF(N193="snížená",J193,0)</f>
        <v>0</v>
      </c>
      <c r="BG193" s="145">
        <f>IF(N193="zákl. přenesená",J193,0)</f>
        <v>0</v>
      </c>
      <c r="BH193" s="145">
        <f>IF(N193="sníž. přenesená",J193,0)</f>
        <v>0</v>
      </c>
      <c r="BI193" s="145">
        <f>IF(N193="nulová",J193,0)</f>
        <v>0</v>
      </c>
      <c r="BJ193" s="18" t="s">
        <v>86</v>
      </c>
      <c r="BK193" s="145">
        <f>ROUND(I193*H193,2)</f>
        <v>0</v>
      </c>
      <c r="BL193" s="18" t="s">
        <v>660</v>
      </c>
      <c r="BM193" s="144" t="s">
        <v>1349</v>
      </c>
    </row>
    <row r="194" spans="2:65" s="1" customFormat="1" ht="11.25">
      <c r="B194" s="33"/>
      <c r="D194" s="146" t="s">
        <v>152</v>
      </c>
      <c r="F194" s="147" t="s">
        <v>1348</v>
      </c>
      <c r="I194" s="148"/>
      <c r="L194" s="33"/>
      <c r="M194" s="149"/>
      <c r="T194" s="54"/>
      <c r="AT194" s="18" t="s">
        <v>152</v>
      </c>
      <c r="AU194" s="18" t="s">
        <v>88</v>
      </c>
    </row>
    <row r="195" spans="2:65" s="1" customFormat="1" ht="11.25">
      <c r="B195" s="33"/>
      <c r="D195" s="150" t="s">
        <v>154</v>
      </c>
      <c r="F195" s="151" t="s">
        <v>1350</v>
      </c>
      <c r="I195" s="148"/>
      <c r="L195" s="33"/>
      <c r="M195" s="149"/>
      <c r="T195" s="54"/>
      <c r="AT195" s="18" t="s">
        <v>154</v>
      </c>
      <c r="AU195" s="18" t="s">
        <v>88</v>
      </c>
    </row>
    <row r="196" spans="2:65" s="1" customFormat="1" ht="21.75" customHeight="1">
      <c r="B196" s="132"/>
      <c r="C196" s="176" t="s">
        <v>453</v>
      </c>
      <c r="D196" s="176" t="s">
        <v>331</v>
      </c>
      <c r="E196" s="177" t="s">
        <v>1351</v>
      </c>
      <c r="F196" s="178" t="s">
        <v>1352</v>
      </c>
      <c r="G196" s="179" t="s">
        <v>320</v>
      </c>
      <c r="H196" s="180">
        <v>1</v>
      </c>
      <c r="I196" s="181"/>
      <c r="J196" s="182">
        <f>ROUND(I196*H196,2)</f>
        <v>0</v>
      </c>
      <c r="K196" s="178" t="s">
        <v>3</v>
      </c>
      <c r="L196" s="183"/>
      <c r="M196" s="184" t="s">
        <v>3</v>
      </c>
      <c r="N196" s="185" t="s">
        <v>49</v>
      </c>
      <c r="P196" s="142">
        <f>O196*H196</f>
        <v>0</v>
      </c>
      <c r="Q196" s="142">
        <v>0</v>
      </c>
      <c r="R196" s="142">
        <f>Q196*H196</f>
        <v>0</v>
      </c>
      <c r="S196" s="142">
        <v>0</v>
      </c>
      <c r="T196" s="143">
        <f>S196*H196</f>
        <v>0</v>
      </c>
      <c r="AR196" s="144" t="s">
        <v>1327</v>
      </c>
      <c r="AT196" s="144" t="s">
        <v>331</v>
      </c>
      <c r="AU196" s="144" t="s">
        <v>88</v>
      </c>
      <c r="AY196" s="18" t="s">
        <v>143</v>
      </c>
      <c r="BE196" s="145">
        <f>IF(N196="základní",J196,0)</f>
        <v>0</v>
      </c>
      <c r="BF196" s="145">
        <f>IF(N196="snížená",J196,0)</f>
        <v>0</v>
      </c>
      <c r="BG196" s="145">
        <f>IF(N196="zákl. přenesená",J196,0)</f>
        <v>0</v>
      </c>
      <c r="BH196" s="145">
        <f>IF(N196="sníž. přenesená",J196,0)</f>
        <v>0</v>
      </c>
      <c r="BI196" s="145">
        <f>IF(N196="nulová",J196,0)</f>
        <v>0</v>
      </c>
      <c r="BJ196" s="18" t="s">
        <v>86</v>
      </c>
      <c r="BK196" s="145">
        <f>ROUND(I196*H196,2)</f>
        <v>0</v>
      </c>
      <c r="BL196" s="18" t="s">
        <v>660</v>
      </c>
      <c r="BM196" s="144" t="s">
        <v>1353</v>
      </c>
    </row>
    <row r="197" spans="2:65" s="1" customFormat="1" ht="11.25">
      <c r="B197" s="33"/>
      <c r="D197" s="146" t="s">
        <v>152</v>
      </c>
      <c r="F197" s="147" t="s">
        <v>1352</v>
      </c>
      <c r="I197" s="148"/>
      <c r="L197" s="33"/>
      <c r="M197" s="149"/>
      <c r="T197" s="54"/>
      <c r="AT197" s="18" t="s">
        <v>152</v>
      </c>
      <c r="AU197" s="18" t="s">
        <v>88</v>
      </c>
    </row>
    <row r="198" spans="2:65" s="1" customFormat="1" ht="16.5" customHeight="1">
      <c r="B198" s="132"/>
      <c r="C198" s="133" t="s">
        <v>457</v>
      </c>
      <c r="D198" s="133" t="s">
        <v>145</v>
      </c>
      <c r="E198" s="134" t="s">
        <v>1354</v>
      </c>
      <c r="F198" s="135" t="s">
        <v>1355</v>
      </c>
      <c r="G198" s="136" t="s">
        <v>519</v>
      </c>
      <c r="H198" s="137">
        <v>74.5</v>
      </c>
      <c r="I198" s="138"/>
      <c r="J198" s="139">
        <f>ROUND(I198*H198,2)</f>
        <v>0</v>
      </c>
      <c r="K198" s="135" t="s">
        <v>149</v>
      </c>
      <c r="L198" s="33"/>
      <c r="M198" s="140" t="s">
        <v>3</v>
      </c>
      <c r="N198" s="141" t="s">
        <v>49</v>
      </c>
      <c r="P198" s="142">
        <f>O198*H198</f>
        <v>0</v>
      </c>
      <c r="Q198" s="142">
        <v>0</v>
      </c>
      <c r="R198" s="142">
        <f>Q198*H198</f>
        <v>0</v>
      </c>
      <c r="S198" s="142">
        <v>0</v>
      </c>
      <c r="T198" s="143">
        <f>S198*H198</f>
        <v>0</v>
      </c>
      <c r="AR198" s="144" t="s">
        <v>86</v>
      </c>
      <c r="AT198" s="144" t="s">
        <v>145</v>
      </c>
      <c r="AU198" s="144" t="s">
        <v>88</v>
      </c>
      <c r="AY198" s="18" t="s">
        <v>143</v>
      </c>
      <c r="BE198" s="145">
        <f>IF(N198="základní",J198,0)</f>
        <v>0</v>
      </c>
      <c r="BF198" s="145">
        <f>IF(N198="snížená",J198,0)</f>
        <v>0</v>
      </c>
      <c r="BG198" s="145">
        <f>IF(N198="zákl. přenesená",J198,0)</f>
        <v>0</v>
      </c>
      <c r="BH198" s="145">
        <f>IF(N198="sníž. přenesená",J198,0)</f>
        <v>0</v>
      </c>
      <c r="BI198" s="145">
        <f>IF(N198="nulová",J198,0)</f>
        <v>0</v>
      </c>
      <c r="BJ198" s="18" t="s">
        <v>86</v>
      </c>
      <c r="BK198" s="145">
        <f>ROUND(I198*H198,2)</f>
        <v>0</v>
      </c>
      <c r="BL198" s="18" t="s">
        <v>86</v>
      </c>
      <c r="BM198" s="144" t="s">
        <v>1356</v>
      </c>
    </row>
    <row r="199" spans="2:65" s="1" customFormat="1" ht="11.25">
      <c r="B199" s="33"/>
      <c r="D199" s="146" t="s">
        <v>152</v>
      </c>
      <c r="F199" s="147" t="s">
        <v>1357</v>
      </c>
      <c r="I199" s="148"/>
      <c r="L199" s="33"/>
      <c r="M199" s="149"/>
      <c r="T199" s="54"/>
      <c r="AT199" s="18" t="s">
        <v>152</v>
      </c>
      <c r="AU199" s="18" t="s">
        <v>88</v>
      </c>
    </row>
    <row r="200" spans="2:65" s="1" customFormat="1" ht="11.25">
      <c r="B200" s="33"/>
      <c r="D200" s="150" t="s">
        <v>154</v>
      </c>
      <c r="F200" s="151" t="s">
        <v>1358</v>
      </c>
      <c r="I200" s="148"/>
      <c r="L200" s="33"/>
      <c r="M200" s="149"/>
      <c r="T200" s="54"/>
      <c r="AT200" s="18" t="s">
        <v>154</v>
      </c>
      <c r="AU200" s="18" t="s">
        <v>88</v>
      </c>
    </row>
    <row r="201" spans="2:65" s="13" customFormat="1" ht="11.25">
      <c r="B201" s="159"/>
      <c r="D201" s="146" t="s">
        <v>156</v>
      </c>
      <c r="E201" s="160" t="s">
        <v>3</v>
      </c>
      <c r="F201" s="161" t="s">
        <v>1359</v>
      </c>
      <c r="H201" s="160" t="s">
        <v>3</v>
      </c>
      <c r="I201" s="162"/>
      <c r="L201" s="159"/>
      <c r="M201" s="163"/>
      <c r="T201" s="164"/>
      <c r="AT201" s="160" t="s">
        <v>156</v>
      </c>
      <c r="AU201" s="160" t="s">
        <v>88</v>
      </c>
      <c r="AV201" s="13" t="s">
        <v>86</v>
      </c>
      <c r="AW201" s="13" t="s">
        <v>37</v>
      </c>
      <c r="AX201" s="13" t="s">
        <v>78</v>
      </c>
      <c r="AY201" s="160" t="s">
        <v>143</v>
      </c>
    </row>
    <row r="202" spans="2:65" s="12" customFormat="1" ht="11.25">
      <c r="B202" s="152"/>
      <c r="D202" s="146" t="s">
        <v>156</v>
      </c>
      <c r="E202" s="153" t="s">
        <v>3</v>
      </c>
      <c r="F202" s="154" t="s">
        <v>1360</v>
      </c>
      <c r="H202" s="155">
        <v>11</v>
      </c>
      <c r="I202" s="156"/>
      <c r="L202" s="152"/>
      <c r="M202" s="157"/>
      <c r="T202" s="158"/>
      <c r="AT202" s="153" t="s">
        <v>156</v>
      </c>
      <c r="AU202" s="153" t="s">
        <v>88</v>
      </c>
      <c r="AV202" s="12" t="s">
        <v>88</v>
      </c>
      <c r="AW202" s="12" t="s">
        <v>37</v>
      </c>
      <c r="AX202" s="12" t="s">
        <v>78</v>
      </c>
      <c r="AY202" s="153" t="s">
        <v>143</v>
      </c>
    </row>
    <row r="203" spans="2:65" s="12" customFormat="1" ht="11.25">
      <c r="B203" s="152"/>
      <c r="D203" s="146" t="s">
        <v>156</v>
      </c>
      <c r="E203" s="153" t="s">
        <v>3</v>
      </c>
      <c r="F203" s="154" t="s">
        <v>1361</v>
      </c>
      <c r="H203" s="155">
        <v>12.2</v>
      </c>
      <c r="I203" s="156"/>
      <c r="L203" s="152"/>
      <c r="M203" s="157"/>
      <c r="T203" s="158"/>
      <c r="AT203" s="153" t="s">
        <v>156</v>
      </c>
      <c r="AU203" s="153" t="s">
        <v>88</v>
      </c>
      <c r="AV203" s="12" t="s">
        <v>88</v>
      </c>
      <c r="AW203" s="12" t="s">
        <v>37</v>
      </c>
      <c r="AX203" s="12" t="s">
        <v>78</v>
      </c>
      <c r="AY203" s="153" t="s">
        <v>143</v>
      </c>
    </row>
    <row r="204" spans="2:65" s="12" customFormat="1" ht="11.25">
      <c r="B204" s="152"/>
      <c r="D204" s="146" t="s">
        <v>156</v>
      </c>
      <c r="E204" s="153" t="s">
        <v>3</v>
      </c>
      <c r="F204" s="154" t="s">
        <v>1362</v>
      </c>
      <c r="H204" s="155">
        <v>51.3</v>
      </c>
      <c r="I204" s="156"/>
      <c r="L204" s="152"/>
      <c r="M204" s="157"/>
      <c r="T204" s="158"/>
      <c r="AT204" s="153" t="s">
        <v>156</v>
      </c>
      <c r="AU204" s="153" t="s">
        <v>88</v>
      </c>
      <c r="AV204" s="12" t="s">
        <v>88</v>
      </c>
      <c r="AW204" s="12" t="s">
        <v>37</v>
      </c>
      <c r="AX204" s="12" t="s">
        <v>78</v>
      </c>
      <c r="AY204" s="153" t="s">
        <v>143</v>
      </c>
    </row>
    <row r="205" spans="2:65" s="14" customFormat="1" ht="11.25">
      <c r="B205" s="165"/>
      <c r="D205" s="146" t="s">
        <v>156</v>
      </c>
      <c r="E205" s="166" t="s">
        <v>3</v>
      </c>
      <c r="F205" s="167" t="s">
        <v>175</v>
      </c>
      <c r="H205" s="168">
        <v>74.5</v>
      </c>
      <c r="I205" s="169"/>
      <c r="L205" s="165"/>
      <c r="M205" s="170"/>
      <c r="T205" s="171"/>
      <c r="AT205" s="166" t="s">
        <v>156</v>
      </c>
      <c r="AU205" s="166" t="s">
        <v>88</v>
      </c>
      <c r="AV205" s="14" t="s">
        <v>150</v>
      </c>
      <c r="AW205" s="14" t="s">
        <v>37</v>
      </c>
      <c r="AX205" s="14" t="s">
        <v>86</v>
      </c>
      <c r="AY205" s="166" t="s">
        <v>143</v>
      </c>
    </row>
    <row r="206" spans="2:65" s="1" customFormat="1" ht="16.5" customHeight="1">
      <c r="B206" s="132"/>
      <c r="C206" s="176" t="s">
        <v>463</v>
      </c>
      <c r="D206" s="176" t="s">
        <v>331</v>
      </c>
      <c r="E206" s="177" t="s">
        <v>1363</v>
      </c>
      <c r="F206" s="178" t="s">
        <v>1364</v>
      </c>
      <c r="G206" s="179" t="s">
        <v>519</v>
      </c>
      <c r="H206" s="180">
        <v>26.68</v>
      </c>
      <c r="I206" s="181"/>
      <c r="J206" s="182">
        <f>ROUND(I206*H206,2)</f>
        <v>0</v>
      </c>
      <c r="K206" s="178" t="s">
        <v>3</v>
      </c>
      <c r="L206" s="183"/>
      <c r="M206" s="184" t="s">
        <v>3</v>
      </c>
      <c r="N206" s="185" t="s">
        <v>49</v>
      </c>
      <c r="P206" s="142">
        <f>O206*H206</f>
        <v>0</v>
      </c>
      <c r="Q206" s="142">
        <v>0</v>
      </c>
      <c r="R206" s="142">
        <f>Q206*H206</f>
        <v>0</v>
      </c>
      <c r="S206" s="142">
        <v>0</v>
      </c>
      <c r="T206" s="143">
        <f>S206*H206</f>
        <v>0</v>
      </c>
      <c r="AR206" s="144" t="s">
        <v>88</v>
      </c>
      <c r="AT206" s="144" t="s">
        <v>331</v>
      </c>
      <c r="AU206" s="144" t="s">
        <v>88</v>
      </c>
      <c r="AY206" s="18" t="s">
        <v>143</v>
      </c>
      <c r="BE206" s="145">
        <f>IF(N206="základní",J206,0)</f>
        <v>0</v>
      </c>
      <c r="BF206" s="145">
        <f>IF(N206="snížená",J206,0)</f>
        <v>0</v>
      </c>
      <c r="BG206" s="145">
        <f>IF(N206="zákl. přenesená",J206,0)</f>
        <v>0</v>
      </c>
      <c r="BH206" s="145">
        <f>IF(N206="sníž. přenesená",J206,0)</f>
        <v>0</v>
      </c>
      <c r="BI206" s="145">
        <f>IF(N206="nulová",J206,0)</f>
        <v>0</v>
      </c>
      <c r="BJ206" s="18" t="s">
        <v>86</v>
      </c>
      <c r="BK206" s="145">
        <f>ROUND(I206*H206,2)</f>
        <v>0</v>
      </c>
      <c r="BL206" s="18" t="s">
        <v>86</v>
      </c>
      <c r="BM206" s="144" t="s">
        <v>1365</v>
      </c>
    </row>
    <row r="207" spans="2:65" s="1" customFormat="1" ht="11.25">
      <c r="B207" s="33"/>
      <c r="D207" s="146" t="s">
        <v>152</v>
      </c>
      <c r="F207" s="147" t="s">
        <v>1364</v>
      </c>
      <c r="I207" s="148"/>
      <c r="L207" s="33"/>
      <c r="M207" s="149"/>
      <c r="T207" s="54"/>
      <c r="AT207" s="18" t="s">
        <v>152</v>
      </c>
      <c r="AU207" s="18" t="s">
        <v>88</v>
      </c>
    </row>
    <row r="208" spans="2:65" s="12" customFormat="1" ht="11.25">
      <c r="B208" s="152"/>
      <c r="D208" s="146" t="s">
        <v>156</v>
      </c>
      <c r="F208" s="154" t="s">
        <v>1366</v>
      </c>
      <c r="H208" s="155">
        <v>26.68</v>
      </c>
      <c r="I208" s="156"/>
      <c r="L208" s="152"/>
      <c r="M208" s="157"/>
      <c r="T208" s="158"/>
      <c r="AT208" s="153" t="s">
        <v>156</v>
      </c>
      <c r="AU208" s="153" t="s">
        <v>88</v>
      </c>
      <c r="AV208" s="12" t="s">
        <v>88</v>
      </c>
      <c r="AW208" s="12" t="s">
        <v>4</v>
      </c>
      <c r="AX208" s="12" t="s">
        <v>86</v>
      </c>
      <c r="AY208" s="153" t="s">
        <v>143</v>
      </c>
    </row>
    <row r="209" spans="2:65" s="1" customFormat="1" ht="16.5" customHeight="1">
      <c r="B209" s="132"/>
      <c r="C209" s="176" t="s">
        <v>467</v>
      </c>
      <c r="D209" s="176" t="s">
        <v>331</v>
      </c>
      <c r="E209" s="177" t="s">
        <v>1367</v>
      </c>
      <c r="F209" s="178" t="s">
        <v>1368</v>
      </c>
      <c r="G209" s="179" t="s">
        <v>519</v>
      </c>
      <c r="H209" s="180">
        <v>58.994999999999997</v>
      </c>
      <c r="I209" s="181"/>
      <c r="J209" s="182">
        <f>ROUND(I209*H209,2)</f>
        <v>0</v>
      </c>
      <c r="K209" s="178" t="s">
        <v>3</v>
      </c>
      <c r="L209" s="183"/>
      <c r="M209" s="184" t="s">
        <v>3</v>
      </c>
      <c r="N209" s="185" t="s">
        <v>49</v>
      </c>
      <c r="P209" s="142">
        <f>O209*H209</f>
        <v>0</v>
      </c>
      <c r="Q209" s="142">
        <v>0</v>
      </c>
      <c r="R209" s="142">
        <f>Q209*H209</f>
        <v>0</v>
      </c>
      <c r="S209" s="142">
        <v>0</v>
      </c>
      <c r="T209" s="143">
        <f>S209*H209</f>
        <v>0</v>
      </c>
      <c r="AR209" s="144" t="s">
        <v>88</v>
      </c>
      <c r="AT209" s="144" t="s">
        <v>331</v>
      </c>
      <c r="AU209" s="144" t="s">
        <v>88</v>
      </c>
      <c r="AY209" s="18" t="s">
        <v>143</v>
      </c>
      <c r="BE209" s="145">
        <f>IF(N209="základní",J209,0)</f>
        <v>0</v>
      </c>
      <c r="BF209" s="145">
        <f>IF(N209="snížená",J209,0)</f>
        <v>0</v>
      </c>
      <c r="BG209" s="145">
        <f>IF(N209="zákl. přenesená",J209,0)</f>
        <v>0</v>
      </c>
      <c r="BH209" s="145">
        <f>IF(N209="sníž. přenesená",J209,0)</f>
        <v>0</v>
      </c>
      <c r="BI209" s="145">
        <f>IF(N209="nulová",J209,0)</f>
        <v>0</v>
      </c>
      <c r="BJ209" s="18" t="s">
        <v>86</v>
      </c>
      <c r="BK209" s="145">
        <f>ROUND(I209*H209,2)</f>
        <v>0</v>
      </c>
      <c r="BL209" s="18" t="s">
        <v>86</v>
      </c>
      <c r="BM209" s="144" t="s">
        <v>1369</v>
      </c>
    </row>
    <row r="210" spans="2:65" s="1" customFormat="1" ht="11.25">
      <c r="B210" s="33"/>
      <c r="D210" s="146" t="s">
        <v>152</v>
      </c>
      <c r="F210" s="147" t="s">
        <v>1368</v>
      </c>
      <c r="I210" s="148"/>
      <c r="L210" s="33"/>
      <c r="M210" s="149"/>
      <c r="T210" s="54"/>
      <c r="AT210" s="18" t="s">
        <v>152</v>
      </c>
      <c r="AU210" s="18" t="s">
        <v>88</v>
      </c>
    </row>
    <row r="211" spans="2:65" s="12" customFormat="1" ht="11.25">
      <c r="B211" s="152"/>
      <c r="D211" s="146" t="s">
        <v>156</v>
      </c>
      <c r="F211" s="154" t="s">
        <v>1370</v>
      </c>
      <c r="H211" s="155">
        <v>58.994999999999997</v>
      </c>
      <c r="I211" s="156"/>
      <c r="L211" s="152"/>
      <c r="M211" s="157"/>
      <c r="T211" s="158"/>
      <c r="AT211" s="153" t="s">
        <v>156</v>
      </c>
      <c r="AU211" s="153" t="s">
        <v>88</v>
      </c>
      <c r="AV211" s="12" t="s">
        <v>88</v>
      </c>
      <c r="AW211" s="12" t="s">
        <v>4</v>
      </c>
      <c r="AX211" s="12" t="s">
        <v>86</v>
      </c>
      <c r="AY211" s="153" t="s">
        <v>143</v>
      </c>
    </row>
    <row r="212" spans="2:65" s="1" customFormat="1" ht="16.5" customHeight="1">
      <c r="B212" s="132"/>
      <c r="C212" s="133" t="s">
        <v>473</v>
      </c>
      <c r="D212" s="133" t="s">
        <v>145</v>
      </c>
      <c r="E212" s="134" t="s">
        <v>1371</v>
      </c>
      <c r="F212" s="135" t="s">
        <v>1372</v>
      </c>
      <c r="G212" s="136" t="s">
        <v>180</v>
      </c>
      <c r="H212" s="137">
        <v>1</v>
      </c>
      <c r="I212" s="138"/>
      <c r="J212" s="139">
        <f>ROUND(I212*H212,2)</f>
        <v>0</v>
      </c>
      <c r="K212" s="135" t="s">
        <v>149</v>
      </c>
      <c r="L212" s="33"/>
      <c r="M212" s="140" t="s">
        <v>3</v>
      </c>
      <c r="N212" s="141" t="s">
        <v>49</v>
      </c>
      <c r="P212" s="142">
        <f>O212*H212</f>
        <v>0</v>
      </c>
      <c r="Q212" s="142">
        <v>0</v>
      </c>
      <c r="R212" s="142">
        <f>Q212*H212</f>
        <v>0</v>
      </c>
      <c r="S212" s="142">
        <v>0</v>
      </c>
      <c r="T212" s="143">
        <f>S212*H212</f>
        <v>0</v>
      </c>
      <c r="AR212" s="144" t="s">
        <v>86</v>
      </c>
      <c r="AT212" s="144" t="s">
        <v>145</v>
      </c>
      <c r="AU212" s="144" t="s">
        <v>88</v>
      </c>
      <c r="AY212" s="18" t="s">
        <v>143</v>
      </c>
      <c r="BE212" s="145">
        <f>IF(N212="základní",J212,0)</f>
        <v>0</v>
      </c>
      <c r="BF212" s="145">
        <f>IF(N212="snížená",J212,0)</f>
        <v>0</v>
      </c>
      <c r="BG212" s="145">
        <f>IF(N212="zákl. přenesená",J212,0)</f>
        <v>0</v>
      </c>
      <c r="BH212" s="145">
        <f>IF(N212="sníž. přenesená",J212,0)</f>
        <v>0</v>
      </c>
      <c r="BI212" s="145">
        <f>IF(N212="nulová",J212,0)</f>
        <v>0</v>
      </c>
      <c r="BJ212" s="18" t="s">
        <v>86</v>
      </c>
      <c r="BK212" s="145">
        <f>ROUND(I212*H212,2)</f>
        <v>0</v>
      </c>
      <c r="BL212" s="18" t="s">
        <v>86</v>
      </c>
      <c r="BM212" s="144" t="s">
        <v>1373</v>
      </c>
    </row>
    <row r="213" spans="2:65" s="1" customFormat="1" ht="11.25">
      <c r="B213" s="33"/>
      <c r="D213" s="146" t="s">
        <v>152</v>
      </c>
      <c r="F213" s="147" t="s">
        <v>1372</v>
      </c>
      <c r="I213" s="148"/>
      <c r="L213" s="33"/>
      <c r="M213" s="149"/>
      <c r="T213" s="54"/>
      <c r="AT213" s="18" t="s">
        <v>152</v>
      </c>
      <c r="AU213" s="18" t="s">
        <v>88</v>
      </c>
    </row>
    <row r="214" spans="2:65" s="1" customFormat="1" ht="11.25">
      <c r="B214" s="33"/>
      <c r="D214" s="150" t="s">
        <v>154</v>
      </c>
      <c r="F214" s="151" t="s">
        <v>1374</v>
      </c>
      <c r="I214" s="148"/>
      <c r="L214" s="33"/>
      <c r="M214" s="149"/>
      <c r="T214" s="54"/>
      <c r="AT214" s="18" t="s">
        <v>154</v>
      </c>
      <c r="AU214" s="18" t="s">
        <v>88</v>
      </c>
    </row>
    <row r="215" spans="2:65" s="1" customFormat="1" ht="16.5" customHeight="1">
      <c r="B215" s="132"/>
      <c r="C215" s="133" t="s">
        <v>477</v>
      </c>
      <c r="D215" s="133" t="s">
        <v>145</v>
      </c>
      <c r="E215" s="134" t="s">
        <v>1375</v>
      </c>
      <c r="F215" s="135" t="s">
        <v>1376</v>
      </c>
      <c r="G215" s="136" t="s">
        <v>180</v>
      </c>
      <c r="H215" s="137">
        <v>6</v>
      </c>
      <c r="I215" s="138"/>
      <c r="J215" s="139">
        <f>ROUND(I215*H215,2)</f>
        <v>0</v>
      </c>
      <c r="K215" s="135" t="s">
        <v>149</v>
      </c>
      <c r="L215" s="33"/>
      <c r="M215" s="140" t="s">
        <v>3</v>
      </c>
      <c r="N215" s="141" t="s">
        <v>49</v>
      </c>
      <c r="P215" s="142">
        <f>O215*H215</f>
        <v>0</v>
      </c>
      <c r="Q215" s="142">
        <v>0</v>
      </c>
      <c r="R215" s="142">
        <f>Q215*H215</f>
        <v>0</v>
      </c>
      <c r="S215" s="142">
        <v>0</v>
      </c>
      <c r="T215" s="143">
        <f>S215*H215</f>
        <v>0</v>
      </c>
      <c r="AR215" s="144" t="s">
        <v>86</v>
      </c>
      <c r="AT215" s="144" t="s">
        <v>145</v>
      </c>
      <c r="AU215" s="144" t="s">
        <v>88</v>
      </c>
      <c r="AY215" s="18" t="s">
        <v>143</v>
      </c>
      <c r="BE215" s="145">
        <f>IF(N215="základní",J215,0)</f>
        <v>0</v>
      </c>
      <c r="BF215" s="145">
        <f>IF(N215="snížená",J215,0)</f>
        <v>0</v>
      </c>
      <c r="BG215" s="145">
        <f>IF(N215="zákl. přenesená",J215,0)</f>
        <v>0</v>
      </c>
      <c r="BH215" s="145">
        <f>IF(N215="sníž. přenesená",J215,0)</f>
        <v>0</v>
      </c>
      <c r="BI215" s="145">
        <f>IF(N215="nulová",J215,0)</f>
        <v>0</v>
      </c>
      <c r="BJ215" s="18" t="s">
        <v>86</v>
      </c>
      <c r="BK215" s="145">
        <f>ROUND(I215*H215,2)</f>
        <v>0</v>
      </c>
      <c r="BL215" s="18" t="s">
        <v>86</v>
      </c>
      <c r="BM215" s="144" t="s">
        <v>1377</v>
      </c>
    </row>
    <row r="216" spans="2:65" s="1" customFormat="1" ht="11.25">
      <c r="B216" s="33"/>
      <c r="D216" s="146" t="s">
        <v>152</v>
      </c>
      <c r="F216" s="147" t="s">
        <v>1376</v>
      </c>
      <c r="I216" s="148"/>
      <c r="L216" s="33"/>
      <c r="M216" s="149"/>
      <c r="T216" s="54"/>
      <c r="AT216" s="18" t="s">
        <v>152</v>
      </c>
      <c r="AU216" s="18" t="s">
        <v>88</v>
      </c>
    </row>
    <row r="217" spans="2:65" s="1" customFormat="1" ht="11.25">
      <c r="B217" s="33"/>
      <c r="D217" s="150" t="s">
        <v>154</v>
      </c>
      <c r="F217" s="151" t="s">
        <v>1378</v>
      </c>
      <c r="I217" s="148"/>
      <c r="L217" s="33"/>
      <c r="M217" s="149"/>
      <c r="T217" s="54"/>
      <c r="AT217" s="18" t="s">
        <v>154</v>
      </c>
      <c r="AU217" s="18" t="s">
        <v>88</v>
      </c>
    </row>
    <row r="218" spans="2:65" s="1" customFormat="1" ht="16.5" customHeight="1">
      <c r="B218" s="132"/>
      <c r="C218" s="133" t="s">
        <v>482</v>
      </c>
      <c r="D218" s="133" t="s">
        <v>145</v>
      </c>
      <c r="E218" s="134" t="s">
        <v>1379</v>
      </c>
      <c r="F218" s="135" t="s">
        <v>1380</v>
      </c>
      <c r="G218" s="136" t="s">
        <v>180</v>
      </c>
      <c r="H218" s="137">
        <v>30.5</v>
      </c>
      <c r="I218" s="138"/>
      <c r="J218" s="139">
        <f>ROUND(I218*H218,2)</f>
        <v>0</v>
      </c>
      <c r="K218" s="135" t="s">
        <v>149</v>
      </c>
      <c r="L218" s="33"/>
      <c r="M218" s="140" t="s">
        <v>3</v>
      </c>
      <c r="N218" s="141" t="s">
        <v>49</v>
      </c>
      <c r="P218" s="142">
        <f>O218*H218</f>
        <v>0</v>
      </c>
      <c r="Q218" s="142">
        <v>0</v>
      </c>
      <c r="R218" s="142">
        <f>Q218*H218</f>
        <v>0</v>
      </c>
      <c r="S218" s="142">
        <v>0</v>
      </c>
      <c r="T218" s="143">
        <f>S218*H218</f>
        <v>0</v>
      </c>
      <c r="AR218" s="144" t="s">
        <v>86</v>
      </c>
      <c r="AT218" s="144" t="s">
        <v>145</v>
      </c>
      <c r="AU218" s="144" t="s">
        <v>88</v>
      </c>
      <c r="AY218" s="18" t="s">
        <v>143</v>
      </c>
      <c r="BE218" s="145">
        <f>IF(N218="základní",J218,0)</f>
        <v>0</v>
      </c>
      <c r="BF218" s="145">
        <f>IF(N218="snížená",J218,0)</f>
        <v>0</v>
      </c>
      <c r="BG218" s="145">
        <f>IF(N218="zákl. přenesená",J218,0)</f>
        <v>0</v>
      </c>
      <c r="BH218" s="145">
        <f>IF(N218="sníž. přenesená",J218,0)</f>
        <v>0</v>
      </c>
      <c r="BI218" s="145">
        <f>IF(N218="nulová",J218,0)</f>
        <v>0</v>
      </c>
      <c r="BJ218" s="18" t="s">
        <v>86</v>
      </c>
      <c r="BK218" s="145">
        <f>ROUND(I218*H218,2)</f>
        <v>0</v>
      </c>
      <c r="BL218" s="18" t="s">
        <v>86</v>
      </c>
      <c r="BM218" s="144" t="s">
        <v>1381</v>
      </c>
    </row>
    <row r="219" spans="2:65" s="1" customFormat="1" ht="11.25">
      <c r="B219" s="33"/>
      <c r="D219" s="146" t="s">
        <v>152</v>
      </c>
      <c r="F219" s="147" t="s">
        <v>1380</v>
      </c>
      <c r="I219" s="148"/>
      <c r="L219" s="33"/>
      <c r="M219" s="149"/>
      <c r="T219" s="54"/>
      <c r="AT219" s="18" t="s">
        <v>152</v>
      </c>
      <c r="AU219" s="18" t="s">
        <v>88</v>
      </c>
    </row>
    <row r="220" spans="2:65" s="1" customFormat="1" ht="11.25">
      <c r="B220" s="33"/>
      <c r="D220" s="150" t="s">
        <v>154</v>
      </c>
      <c r="F220" s="151" t="s">
        <v>1382</v>
      </c>
      <c r="I220" s="148"/>
      <c r="L220" s="33"/>
      <c r="M220" s="149"/>
      <c r="T220" s="54"/>
      <c r="AT220" s="18" t="s">
        <v>154</v>
      </c>
      <c r="AU220" s="18" t="s">
        <v>88</v>
      </c>
    </row>
    <row r="221" spans="2:65" s="1" customFormat="1" ht="16.5" customHeight="1">
      <c r="B221" s="132"/>
      <c r="C221" s="133" t="s">
        <v>486</v>
      </c>
      <c r="D221" s="133" t="s">
        <v>145</v>
      </c>
      <c r="E221" s="134" t="s">
        <v>1383</v>
      </c>
      <c r="F221" s="135" t="s">
        <v>1384</v>
      </c>
      <c r="G221" s="136" t="s">
        <v>180</v>
      </c>
      <c r="H221" s="137">
        <v>1</v>
      </c>
      <c r="I221" s="138"/>
      <c r="J221" s="139">
        <f>ROUND(I221*H221,2)</f>
        <v>0</v>
      </c>
      <c r="K221" s="135" t="s">
        <v>149</v>
      </c>
      <c r="L221" s="33"/>
      <c r="M221" s="140" t="s">
        <v>3</v>
      </c>
      <c r="N221" s="141" t="s">
        <v>49</v>
      </c>
      <c r="P221" s="142">
        <f>O221*H221</f>
        <v>0</v>
      </c>
      <c r="Q221" s="142">
        <v>0</v>
      </c>
      <c r="R221" s="142">
        <f>Q221*H221</f>
        <v>0</v>
      </c>
      <c r="S221" s="142">
        <v>0</v>
      </c>
      <c r="T221" s="143">
        <f>S221*H221</f>
        <v>0</v>
      </c>
      <c r="AR221" s="144" t="s">
        <v>660</v>
      </c>
      <c r="AT221" s="144" t="s">
        <v>145</v>
      </c>
      <c r="AU221" s="144" t="s">
        <v>88</v>
      </c>
      <c r="AY221" s="18" t="s">
        <v>143</v>
      </c>
      <c r="BE221" s="145">
        <f>IF(N221="základní",J221,0)</f>
        <v>0</v>
      </c>
      <c r="BF221" s="145">
        <f>IF(N221="snížená",J221,0)</f>
        <v>0</v>
      </c>
      <c r="BG221" s="145">
        <f>IF(N221="zákl. přenesená",J221,0)</f>
        <v>0</v>
      </c>
      <c r="BH221" s="145">
        <f>IF(N221="sníž. přenesená",J221,0)</f>
        <v>0</v>
      </c>
      <c r="BI221" s="145">
        <f>IF(N221="nulová",J221,0)</f>
        <v>0</v>
      </c>
      <c r="BJ221" s="18" t="s">
        <v>86</v>
      </c>
      <c r="BK221" s="145">
        <f>ROUND(I221*H221,2)</f>
        <v>0</v>
      </c>
      <c r="BL221" s="18" t="s">
        <v>660</v>
      </c>
      <c r="BM221" s="144" t="s">
        <v>1385</v>
      </c>
    </row>
    <row r="222" spans="2:65" s="1" customFormat="1" ht="11.25">
      <c r="B222" s="33"/>
      <c r="D222" s="146" t="s">
        <v>152</v>
      </c>
      <c r="F222" s="147" t="s">
        <v>1386</v>
      </c>
      <c r="I222" s="148"/>
      <c r="L222" s="33"/>
      <c r="M222" s="149"/>
      <c r="T222" s="54"/>
      <c r="AT222" s="18" t="s">
        <v>152</v>
      </c>
      <c r="AU222" s="18" t="s">
        <v>88</v>
      </c>
    </row>
    <row r="223" spans="2:65" s="1" customFormat="1" ht="11.25">
      <c r="B223" s="33"/>
      <c r="D223" s="150" t="s">
        <v>154</v>
      </c>
      <c r="F223" s="151" t="s">
        <v>1387</v>
      </c>
      <c r="I223" s="148"/>
      <c r="L223" s="33"/>
      <c r="M223" s="149"/>
      <c r="T223" s="54"/>
      <c r="AT223" s="18" t="s">
        <v>154</v>
      </c>
      <c r="AU223" s="18" t="s">
        <v>88</v>
      </c>
    </row>
    <row r="224" spans="2:65" s="1" customFormat="1" ht="24.2" customHeight="1">
      <c r="B224" s="132"/>
      <c r="C224" s="176" t="s">
        <v>492</v>
      </c>
      <c r="D224" s="176" t="s">
        <v>331</v>
      </c>
      <c r="E224" s="177" t="s">
        <v>1388</v>
      </c>
      <c r="F224" s="178" t="s">
        <v>1389</v>
      </c>
      <c r="G224" s="179" t="s">
        <v>180</v>
      </c>
      <c r="H224" s="180">
        <v>1.1499999999999999</v>
      </c>
      <c r="I224" s="181"/>
      <c r="J224" s="182">
        <f>ROUND(I224*H224,2)</f>
        <v>0</v>
      </c>
      <c r="K224" s="178" t="s">
        <v>3</v>
      </c>
      <c r="L224" s="183"/>
      <c r="M224" s="184" t="s">
        <v>3</v>
      </c>
      <c r="N224" s="185" t="s">
        <v>49</v>
      </c>
      <c r="P224" s="142">
        <f>O224*H224</f>
        <v>0</v>
      </c>
      <c r="Q224" s="142">
        <v>0</v>
      </c>
      <c r="R224" s="142">
        <f>Q224*H224</f>
        <v>0</v>
      </c>
      <c r="S224" s="142">
        <v>0</v>
      </c>
      <c r="T224" s="143">
        <f>S224*H224</f>
        <v>0</v>
      </c>
      <c r="AR224" s="144" t="s">
        <v>1327</v>
      </c>
      <c r="AT224" s="144" t="s">
        <v>331</v>
      </c>
      <c r="AU224" s="144" t="s">
        <v>88</v>
      </c>
      <c r="AY224" s="18" t="s">
        <v>143</v>
      </c>
      <c r="BE224" s="145">
        <f>IF(N224="základní",J224,0)</f>
        <v>0</v>
      </c>
      <c r="BF224" s="145">
        <f>IF(N224="snížená",J224,0)</f>
        <v>0</v>
      </c>
      <c r="BG224" s="145">
        <f>IF(N224="zákl. přenesená",J224,0)</f>
        <v>0</v>
      </c>
      <c r="BH224" s="145">
        <f>IF(N224="sníž. přenesená",J224,0)</f>
        <v>0</v>
      </c>
      <c r="BI224" s="145">
        <f>IF(N224="nulová",J224,0)</f>
        <v>0</v>
      </c>
      <c r="BJ224" s="18" t="s">
        <v>86</v>
      </c>
      <c r="BK224" s="145">
        <f>ROUND(I224*H224,2)</f>
        <v>0</v>
      </c>
      <c r="BL224" s="18" t="s">
        <v>660</v>
      </c>
      <c r="BM224" s="144" t="s">
        <v>1390</v>
      </c>
    </row>
    <row r="225" spans="2:65" s="1" customFormat="1" ht="11.25">
      <c r="B225" s="33"/>
      <c r="D225" s="146" t="s">
        <v>152</v>
      </c>
      <c r="F225" s="147" t="s">
        <v>1389</v>
      </c>
      <c r="I225" s="148"/>
      <c r="L225" s="33"/>
      <c r="M225" s="149"/>
      <c r="T225" s="54"/>
      <c r="AT225" s="18" t="s">
        <v>152</v>
      </c>
      <c r="AU225" s="18" t="s">
        <v>88</v>
      </c>
    </row>
    <row r="226" spans="2:65" s="12" customFormat="1" ht="11.25">
      <c r="B226" s="152"/>
      <c r="D226" s="146" t="s">
        <v>156</v>
      </c>
      <c r="F226" s="154" t="s">
        <v>1391</v>
      </c>
      <c r="H226" s="155">
        <v>1.1499999999999999</v>
      </c>
      <c r="I226" s="156"/>
      <c r="L226" s="152"/>
      <c r="M226" s="157"/>
      <c r="T226" s="158"/>
      <c r="AT226" s="153" t="s">
        <v>156</v>
      </c>
      <c r="AU226" s="153" t="s">
        <v>88</v>
      </c>
      <c r="AV226" s="12" t="s">
        <v>88</v>
      </c>
      <c r="AW226" s="12" t="s">
        <v>4</v>
      </c>
      <c r="AX226" s="12" t="s">
        <v>86</v>
      </c>
      <c r="AY226" s="153" t="s">
        <v>143</v>
      </c>
    </row>
    <row r="227" spans="2:65" s="1" customFormat="1" ht="16.5" customHeight="1">
      <c r="B227" s="132"/>
      <c r="C227" s="133" t="s">
        <v>501</v>
      </c>
      <c r="D227" s="133" t="s">
        <v>145</v>
      </c>
      <c r="E227" s="134" t="s">
        <v>1392</v>
      </c>
      <c r="F227" s="135" t="s">
        <v>1393</v>
      </c>
      <c r="G227" s="136" t="s">
        <v>180</v>
      </c>
      <c r="H227" s="137">
        <v>6</v>
      </c>
      <c r="I227" s="138"/>
      <c r="J227" s="139">
        <f>ROUND(I227*H227,2)</f>
        <v>0</v>
      </c>
      <c r="K227" s="135" t="s">
        <v>149</v>
      </c>
      <c r="L227" s="33"/>
      <c r="M227" s="140" t="s">
        <v>3</v>
      </c>
      <c r="N227" s="141" t="s">
        <v>49</v>
      </c>
      <c r="P227" s="142">
        <f>O227*H227</f>
        <v>0</v>
      </c>
      <c r="Q227" s="142">
        <v>0</v>
      </c>
      <c r="R227" s="142">
        <f>Q227*H227</f>
        <v>0</v>
      </c>
      <c r="S227" s="142">
        <v>0</v>
      </c>
      <c r="T227" s="143">
        <f>S227*H227</f>
        <v>0</v>
      </c>
      <c r="AR227" s="144" t="s">
        <v>660</v>
      </c>
      <c r="AT227" s="144" t="s">
        <v>145</v>
      </c>
      <c r="AU227" s="144" t="s">
        <v>88</v>
      </c>
      <c r="AY227" s="18" t="s">
        <v>143</v>
      </c>
      <c r="BE227" s="145">
        <f>IF(N227="základní",J227,0)</f>
        <v>0</v>
      </c>
      <c r="BF227" s="145">
        <f>IF(N227="snížená",J227,0)</f>
        <v>0</v>
      </c>
      <c r="BG227" s="145">
        <f>IF(N227="zákl. přenesená",J227,0)</f>
        <v>0</v>
      </c>
      <c r="BH227" s="145">
        <f>IF(N227="sníž. přenesená",J227,0)</f>
        <v>0</v>
      </c>
      <c r="BI227" s="145">
        <f>IF(N227="nulová",J227,0)</f>
        <v>0</v>
      </c>
      <c r="BJ227" s="18" t="s">
        <v>86</v>
      </c>
      <c r="BK227" s="145">
        <f>ROUND(I227*H227,2)</f>
        <v>0</v>
      </c>
      <c r="BL227" s="18" t="s">
        <v>660</v>
      </c>
      <c r="BM227" s="144" t="s">
        <v>1394</v>
      </c>
    </row>
    <row r="228" spans="2:65" s="1" customFormat="1" ht="11.25">
      <c r="B228" s="33"/>
      <c r="D228" s="146" t="s">
        <v>152</v>
      </c>
      <c r="F228" s="147" t="s">
        <v>1395</v>
      </c>
      <c r="I228" s="148"/>
      <c r="L228" s="33"/>
      <c r="M228" s="149"/>
      <c r="T228" s="54"/>
      <c r="AT228" s="18" t="s">
        <v>152</v>
      </c>
      <c r="AU228" s="18" t="s">
        <v>88</v>
      </c>
    </row>
    <row r="229" spans="2:65" s="1" customFormat="1" ht="11.25">
      <c r="B229" s="33"/>
      <c r="D229" s="150" t="s">
        <v>154</v>
      </c>
      <c r="F229" s="151" t="s">
        <v>1396</v>
      </c>
      <c r="I229" s="148"/>
      <c r="L229" s="33"/>
      <c r="M229" s="149"/>
      <c r="T229" s="54"/>
      <c r="AT229" s="18" t="s">
        <v>154</v>
      </c>
      <c r="AU229" s="18" t="s">
        <v>88</v>
      </c>
    </row>
    <row r="230" spans="2:65" s="12" customFormat="1" ht="11.25">
      <c r="B230" s="152"/>
      <c r="D230" s="146" t="s">
        <v>156</v>
      </c>
      <c r="E230" s="153" t="s">
        <v>3</v>
      </c>
      <c r="F230" s="154" t="s">
        <v>1397</v>
      </c>
      <c r="H230" s="155">
        <v>6</v>
      </c>
      <c r="I230" s="156"/>
      <c r="L230" s="152"/>
      <c r="M230" s="157"/>
      <c r="T230" s="158"/>
      <c r="AT230" s="153" t="s">
        <v>156</v>
      </c>
      <c r="AU230" s="153" t="s">
        <v>88</v>
      </c>
      <c r="AV230" s="12" t="s">
        <v>88</v>
      </c>
      <c r="AW230" s="12" t="s">
        <v>37</v>
      </c>
      <c r="AX230" s="12" t="s">
        <v>78</v>
      </c>
      <c r="AY230" s="153" t="s">
        <v>143</v>
      </c>
    </row>
    <row r="231" spans="2:65" s="14" customFormat="1" ht="11.25">
      <c r="B231" s="165"/>
      <c r="D231" s="146" t="s">
        <v>156</v>
      </c>
      <c r="E231" s="166" t="s">
        <v>3</v>
      </c>
      <c r="F231" s="167" t="s">
        <v>175</v>
      </c>
      <c r="H231" s="168">
        <v>6</v>
      </c>
      <c r="I231" s="169"/>
      <c r="L231" s="165"/>
      <c r="M231" s="170"/>
      <c r="T231" s="171"/>
      <c r="AT231" s="166" t="s">
        <v>156</v>
      </c>
      <c r="AU231" s="166" t="s">
        <v>88</v>
      </c>
      <c r="AV231" s="14" t="s">
        <v>150</v>
      </c>
      <c r="AW231" s="14" t="s">
        <v>37</v>
      </c>
      <c r="AX231" s="14" t="s">
        <v>86</v>
      </c>
      <c r="AY231" s="166" t="s">
        <v>143</v>
      </c>
    </row>
    <row r="232" spans="2:65" s="1" customFormat="1" ht="21.75" customHeight="1">
      <c r="B232" s="132"/>
      <c r="C232" s="176" t="s">
        <v>509</v>
      </c>
      <c r="D232" s="176" t="s">
        <v>331</v>
      </c>
      <c r="E232" s="177" t="s">
        <v>1398</v>
      </c>
      <c r="F232" s="178" t="s">
        <v>1399</v>
      </c>
      <c r="G232" s="179" t="s">
        <v>180</v>
      </c>
      <c r="H232" s="180">
        <v>1.1499999999999999</v>
      </c>
      <c r="I232" s="181"/>
      <c r="J232" s="182">
        <f>ROUND(I232*H232,2)</f>
        <v>0</v>
      </c>
      <c r="K232" s="178" t="s">
        <v>3</v>
      </c>
      <c r="L232" s="183"/>
      <c r="M232" s="184" t="s">
        <v>3</v>
      </c>
      <c r="N232" s="185" t="s">
        <v>49</v>
      </c>
      <c r="P232" s="142">
        <f>O232*H232</f>
        <v>0</v>
      </c>
      <c r="Q232" s="142">
        <v>0</v>
      </c>
      <c r="R232" s="142">
        <f>Q232*H232</f>
        <v>0</v>
      </c>
      <c r="S232" s="142">
        <v>0</v>
      </c>
      <c r="T232" s="143">
        <f>S232*H232</f>
        <v>0</v>
      </c>
      <c r="AR232" s="144" t="s">
        <v>1327</v>
      </c>
      <c r="AT232" s="144" t="s">
        <v>331</v>
      </c>
      <c r="AU232" s="144" t="s">
        <v>88</v>
      </c>
      <c r="AY232" s="18" t="s">
        <v>143</v>
      </c>
      <c r="BE232" s="145">
        <f>IF(N232="základní",J232,0)</f>
        <v>0</v>
      </c>
      <c r="BF232" s="145">
        <f>IF(N232="snížená",J232,0)</f>
        <v>0</v>
      </c>
      <c r="BG232" s="145">
        <f>IF(N232="zákl. přenesená",J232,0)</f>
        <v>0</v>
      </c>
      <c r="BH232" s="145">
        <f>IF(N232="sníž. přenesená",J232,0)</f>
        <v>0</v>
      </c>
      <c r="BI232" s="145">
        <f>IF(N232="nulová",J232,0)</f>
        <v>0</v>
      </c>
      <c r="BJ232" s="18" t="s">
        <v>86</v>
      </c>
      <c r="BK232" s="145">
        <f>ROUND(I232*H232,2)</f>
        <v>0</v>
      </c>
      <c r="BL232" s="18" t="s">
        <v>660</v>
      </c>
      <c r="BM232" s="144" t="s">
        <v>1400</v>
      </c>
    </row>
    <row r="233" spans="2:65" s="1" customFormat="1" ht="11.25">
      <c r="B233" s="33"/>
      <c r="D233" s="146" t="s">
        <v>152</v>
      </c>
      <c r="F233" s="147" t="s">
        <v>1399</v>
      </c>
      <c r="I233" s="148"/>
      <c r="L233" s="33"/>
      <c r="M233" s="149"/>
      <c r="T233" s="54"/>
      <c r="AT233" s="18" t="s">
        <v>152</v>
      </c>
      <c r="AU233" s="18" t="s">
        <v>88</v>
      </c>
    </row>
    <row r="234" spans="2:65" s="12" customFormat="1" ht="11.25">
      <c r="B234" s="152"/>
      <c r="D234" s="146" t="s">
        <v>156</v>
      </c>
      <c r="F234" s="154" t="s">
        <v>1391</v>
      </c>
      <c r="H234" s="155">
        <v>1.1499999999999999</v>
      </c>
      <c r="I234" s="156"/>
      <c r="L234" s="152"/>
      <c r="M234" s="157"/>
      <c r="T234" s="158"/>
      <c r="AT234" s="153" t="s">
        <v>156</v>
      </c>
      <c r="AU234" s="153" t="s">
        <v>88</v>
      </c>
      <c r="AV234" s="12" t="s">
        <v>88</v>
      </c>
      <c r="AW234" s="12" t="s">
        <v>4</v>
      </c>
      <c r="AX234" s="12" t="s">
        <v>86</v>
      </c>
      <c r="AY234" s="153" t="s">
        <v>143</v>
      </c>
    </row>
    <row r="235" spans="2:65" s="1" customFormat="1" ht="21.75" customHeight="1">
      <c r="B235" s="132"/>
      <c r="C235" s="176" t="s">
        <v>516</v>
      </c>
      <c r="D235" s="176" t="s">
        <v>331</v>
      </c>
      <c r="E235" s="177" t="s">
        <v>1401</v>
      </c>
      <c r="F235" s="178" t="s">
        <v>1402</v>
      </c>
      <c r="G235" s="179" t="s">
        <v>180</v>
      </c>
      <c r="H235" s="180">
        <v>5.75</v>
      </c>
      <c r="I235" s="181"/>
      <c r="J235" s="182">
        <f>ROUND(I235*H235,2)</f>
        <v>0</v>
      </c>
      <c r="K235" s="178" t="s">
        <v>3</v>
      </c>
      <c r="L235" s="183"/>
      <c r="M235" s="184" t="s">
        <v>3</v>
      </c>
      <c r="N235" s="185" t="s">
        <v>49</v>
      </c>
      <c r="P235" s="142">
        <f>O235*H235</f>
        <v>0</v>
      </c>
      <c r="Q235" s="142">
        <v>0</v>
      </c>
      <c r="R235" s="142">
        <f>Q235*H235</f>
        <v>0</v>
      </c>
      <c r="S235" s="142">
        <v>0</v>
      </c>
      <c r="T235" s="143">
        <f>S235*H235</f>
        <v>0</v>
      </c>
      <c r="AR235" s="144" t="s">
        <v>1327</v>
      </c>
      <c r="AT235" s="144" t="s">
        <v>331</v>
      </c>
      <c r="AU235" s="144" t="s">
        <v>88</v>
      </c>
      <c r="AY235" s="18" t="s">
        <v>143</v>
      </c>
      <c r="BE235" s="145">
        <f>IF(N235="základní",J235,0)</f>
        <v>0</v>
      </c>
      <c r="BF235" s="145">
        <f>IF(N235="snížená",J235,0)</f>
        <v>0</v>
      </c>
      <c r="BG235" s="145">
        <f>IF(N235="zákl. přenesená",J235,0)</f>
        <v>0</v>
      </c>
      <c r="BH235" s="145">
        <f>IF(N235="sníž. přenesená",J235,0)</f>
        <v>0</v>
      </c>
      <c r="BI235" s="145">
        <f>IF(N235="nulová",J235,0)</f>
        <v>0</v>
      </c>
      <c r="BJ235" s="18" t="s">
        <v>86</v>
      </c>
      <c r="BK235" s="145">
        <f>ROUND(I235*H235,2)</f>
        <v>0</v>
      </c>
      <c r="BL235" s="18" t="s">
        <v>660</v>
      </c>
      <c r="BM235" s="144" t="s">
        <v>1403</v>
      </c>
    </row>
    <row r="236" spans="2:65" s="1" customFormat="1" ht="11.25">
      <c r="B236" s="33"/>
      <c r="D236" s="146" t="s">
        <v>152</v>
      </c>
      <c r="F236" s="147" t="s">
        <v>1402</v>
      </c>
      <c r="I236" s="148"/>
      <c r="L236" s="33"/>
      <c r="M236" s="149"/>
      <c r="T236" s="54"/>
      <c r="AT236" s="18" t="s">
        <v>152</v>
      </c>
      <c r="AU236" s="18" t="s">
        <v>88</v>
      </c>
    </row>
    <row r="237" spans="2:65" s="12" customFormat="1" ht="11.25">
      <c r="B237" s="152"/>
      <c r="D237" s="146" t="s">
        <v>156</v>
      </c>
      <c r="F237" s="154" t="s">
        <v>1404</v>
      </c>
      <c r="H237" s="155">
        <v>5.75</v>
      </c>
      <c r="I237" s="156"/>
      <c r="L237" s="152"/>
      <c r="M237" s="157"/>
      <c r="T237" s="158"/>
      <c r="AT237" s="153" t="s">
        <v>156</v>
      </c>
      <c r="AU237" s="153" t="s">
        <v>88</v>
      </c>
      <c r="AV237" s="12" t="s">
        <v>88</v>
      </c>
      <c r="AW237" s="12" t="s">
        <v>4</v>
      </c>
      <c r="AX237" s="12" t="s">
        <v>86</v>
      </c>
      <c r="AY237" s="153" t="s">
        <v>143</v>
      </c>
    </row>
    <row r="238" spans="2:65" s="1" customFormat="1" ht="16.5" customHeight="1">
      <c r="B238" s="132"/>
      <c r="C238" s="133" t="s">
        <v>523</v>
      </c>
      <c r="D238" s="133" t="s">
        <v>145</v>
      </c>
      <c r="E238" s="134" t="s">
        <v>1405</v>
      </c>
      <c r="F238" s="135" t="s">
        <v>1406</v>
      </c>
      <c r="G238" s="136" t="s">
        <v>180</v>
      </c>
      <c r="H238" s="137">
        <v>30.5</v>
      </c>
      <c r="I238" s="138"/>
      <c r="J238" s="139">
        <f>ROUND(I238*H238,2)</f>
        <v>0</v>
      </c>
      <c r="K238" s="135" t="s">
        <v>149</v>
      </c>
      <c r="L238" s="33"/>
      <c r="M238" s="140" t="s">
        <v>3</v>
      </c>
      <c r="N238" s="141" t="s">
        <v>49</v>
      </c>
      <c r="P238" s="142">
        <f>O238*H238</f>
        <v>0</v>
      </c>
      <c r="Q238" s="142">
        <v>0</v>
      </c>
      <c r="R238" s="142">
        <f>Q238*H238</f>
        <v>0</v>
      </c>
      <c r="S238" s="142">
        <v>0</v>
      </c>
      <c r="T238" s="143">
        <f>S238*H238</f>
        <v>0</v>
      </c>
      <c r="AR238" s="144" t="s">
        <v>660</v>
      </c>
      <c r="AT238" s="144" t="s">
        <v>145</v>
      </c>
      <c r="AU238" s="144" t="s">
        <v>88</v>
      </c>
      <c r="AY238" s="18" t="s">
        <v>143</v>
      </c>
      <c r="BE238" s="145">
        <f>IF(N238="základní",J238,0)</f>
        <v>0</v>
      </c>
      <c r="BF238" s="145">
        <f>IF(N238="snížená",J238,0)</f>
        <v>0</v>
      </c>
      <c r="BG238" s="145">
        <f>IF(N238="zákl. přenesená",J238,0)</f>
        <v>0</v>
      </c>
      <c r="BH238" s="145">
        <f>IF(N238="sníž. přenesená",J238,0)</f>
        <v>0</v>
      </c>
      <c r="BI238" s="145">
        <f>IF(N238="nulová",J238,0)</f>
        <v>0</v>
      </c>
      <c r="BJ238" s="18" t="s">
        <v>86</v>
      </c>
      <c r="BK238" s="145">
        <f>ROUND(I238*H238,2)</f>
        <v>0</v>
      </c>
      <c r="BL238" s="18" t="s">
        <v>660</v>
      </c>
      <c r="BM238" s="144" t="s">
        <v>1407</v>
      </c>
    </row>
    <row r="239" spans="2:65" s="1" customFormat="1" ht="11.25">
      <c r="B239" s="33"/>
      <c r="D239" s="146" t="s">
        <v>152</v>
      </c>
      <c r="F239" s="147" t="s">
        <v>1408</v>
      </c>
      <c r="I239" s="148"/>
      <c r="L239" s="33"/>
      <c r="M239" s="149"/>
      <c r="T239" s="54"/>
      <c r="AT239" s="18" t="s">
        <v>152</v>
      </c>
      <c r="AU239" s="18" t="s">
        <v>88</v>
      </c>
    </row>
    <row r="240" spans="2:65" s="1" customFormat="1" ht="11.25">
      <c r="B240" s="33"/>
      <c r="D240" s="150" t="s">
        <v>154</v>
      </c>
      <c r="F240" s="151" t="s">
        <v>1409</v>
      </c>
      <c r="I240" s="148"/>
      <c r="L240" s="33"/>
      <c r="M240" s="149"/>
      <c r="T240" s="54"/>
      <c r="AT240" s="18" t="s">
        <v>154</v>
      </c>
      <c r="AU240" s="18" t="s">
        <v>88</v>
      </c>
    </row>
    <row r="241" spans="2:65" s="12" customFormat="1" ht="11.25">
      <c r="B241" s="152"/>
      <c r="D241" s="146" t="s">
        <v>156</v>
      </c>
      <c r="E241" s="153" t="s">
        <v>3</v>
      </c>
      <c r="F241" s="154" t="s">
        <v>1410</v>
      </c>
      <c r="H241" s="155">
        <v>16.5</v>
      </c>
      <c r="I241" s="156"/>
      <c r="L241" s="152"/>
      <c r="M241" s="157"/>
      <c r="T241" s="158"/>
      <c r="AT241" s="153" t="s">
        <v>156</v>
      </c>
      <c r="AU241" s="153" t="s">
        <v>88</v>
      </c>
      <c r="AV241" s="12" t="s">
        <v>88</v>
      </c>
      <c r="AW241" s="12" t="s">
        <v>37</v>
      </c>
      <c r="AX241" s="12" t="s">
        <v>78</v>
      </c>
      <c r="AY241" s="153" t="s">
        <v>143</v>
      </c>
    </row>
    <row r="242" spans="2:65" s="12" customFormat="1" ht="11.25">
      <c r="B242" s="152"/>
      <c r="D242" s="146" t="s">
        <v>156</v>
      </c>
      <c r="E242" s="153" t="s">
        <v>3</v>
      </c>
      <c r="F242" s="154" t="s">
        <v>1411</v>
      </c>
      <c r="H242" s="155">
        <v>14</v>
      </c>
      <c r="I242" s="156"/>
      <c r="L242" s="152"/>
      <c r="M242" s="157"/>
      <c r="T242" s="158"/>
      <c r="AT242" s="153" t="s">
        <v>156</v>
      </c>
      <c r="AU242" s="153" t="s">
        <v>88</v>
      </c>
      <c r="AV242" s="12" t="s">
        <v>88</v>
      </c>
      <c r="AW242" s="12" t="s">
        <v>37</v>
      </c>
      <c r="AX242" s="12" t="s">
        <v>78</v>
      </c>
      <c r="AY242" s="153" t="s">
        <v>143</v>
      </c>
    </row>
    <row r="243" spans="2:65" s="14" customFormat="1" ht="11.25">
      <c r="B243" s="165"/>
      <c r="D243" s="146" t="s">
        <v>156</v>
      </c>
      <c r="E243" s="166" t="s">
        <v>3</v>
      </c>
      <c r="F243" s="167" t="s">
        <v>175</v>
      </c>
      <c r="H243" s="168">
        <v>30.5</v>
      </c>
      <c r="I243" s="169"/>
      <c r="L243" s="165"/>
      <c r="M243" s="170"/>
      <c r="T243" s="171"/>
      <c r="AT243" s="166" t="s">
        <v>156</v>
      </c>
      <c r="AU243" s="166" t="s">
        <v>88</v>
      </c>
      <c r="AV243" s="14" t="s">
        <v>150</v>
      </c>
      <c r="AW243" s="14" t="s">
        <v>37</v>
      </c>
      <c r="AX243" s="14" t="s">
        <v>86</v>
      </c>
      <c r="AY243" s="166" t="s">
        <v>143</v>
      </c>
    </row>
    <row r="244" spans="2:65" s="1" customFormat="1" ht="21.75" customHeight="1">
      <c r="B244" s="132"/>
      <c r="C244" s="176" t="s">
        <v>530</v>
      </c>
      <c r="D244" s="176" t="s">
        <v>331</v>
      </c>
      <c r="E244" s="177" t="s">
        <v>1412</v>
      </c>
      <c r="F244" s="178" t="s">
        <v>1413</v>
      </c>
      <c r="G244" s="179" t="s">
        <v>180</v>
      </c>
      <c r="H244" s="180">
        <v>2.875</v>
      </c>
      <c r="I244" s="181"/>
      <c r="J244" s="182">
        <f>ROUND(I244*H244,2)</f>
        <v>0</v>
      </c>
      <c r="K244" s="178" t="s">
        <v>3</v>
      </c>
      <c r="L244" s="183"/>
      <c r="M244" s="184" t="s">
        <v>3</v>
      </c>
      <c r="N244" s="185" t="s">
        <v>49</v>
      </c>
      <c r="P244" s="142">
        <f>O244*H244</f>
        <v>0</v>
      </c>
      <c r="Q244" s="142">
        <v>0</v>
      </c>
      <c r="R244" s="142">
        <f>Q244*H244</f>
        <v>0</v>
      </c>
      <c r="S244" s="142">
        <v>0</v>
      </c>
      <c r="T244" s="143">
        <f>S244*H244</f>
        <v>0</v>
      </c>
      <c r="AR244" s="144" t="s">
        <v>1327</v>
      </c>
      <c r="AT244" s="144" t="s">
        <v>331</v>
      </c>
      <c r="AU244" s="144" t="s">
        <v>88</v>
      </c>
      <c r="AY244" s="18" t="s">
        <v>143</v>
      </c>
      <c r="BE244" s="145">
        <f>IF(N244="základní",J244,0)</f>
        <v>0</v>
      </c>
      <c r="BF244" s="145">
        <f>IF(N244="snížená",J244,0)</f>
        <v>0</v>
      </c>
      <c r="BG244" s="145">
        <f>IF(N244="zákl. přenesená",J244,0)</f>
        <v>0</v>
      </c>
      <c r="BH244" s="145">
        <f>IF(N244="sníž. přenesená",J244,0)</f>
        <v>0</v>
      </c>
      <c r="BI244" s="145">
        <f>IF(N244="nulová",J244,0)</f>
        <v>0</v>
      </c>
      <c r="BJ244" s="18" t="s">
        <v>86</v>
      </c>
      <c r="BK244" s="145">
        <f>ROUND(I244*H244,2)</f>
        <v>0</v>
      </c>
      <c r="BL244" s="18" t="s">
        <v>660</v>
      </c>
      <c r="BM244" s="144" t="s">
        <v>1414</v>
      </c>
    </row>
    <row r="245" spans="2:65" s="1" customFormat="1" ht="11.25">
      <c r="B245" s="33"/>
      <c r="D245" s="146" t="s">
        <v>152</v>
      </c>
      <c r="F245" s="147" t="s">
        <v>1413</v>
      </c>
      <c r="I245" s="148"/>
      <c r="L245" s="33"/>
      <c r="M245" s="149"/>
      <c r="T245" s="54"/>
      <c r="AT245" s="18" t="s">
        <v>152</v>
      </c>
      <c r="AU245" s="18" t="s">
        <v>88</v>
      </c>
    </row>
    <row r="246" spans="2:65" s="12" customFormat="1" ht="11.25">
      <c r="B246" s="152"/>
      <c r="D246" s="146" t="s">
        <v>156</v>
      </c>
      <c r="F246" s="154" t="s">
        <v>1415</v>
      </c>
      <c r="H246" s="155">
        <v>2.875</v>
      </c>
      <c r="I246" s="156"/>
      <c r="L246" s="152"/>
      <c r="M246" s="157"/>
      <c r="T246" s="158"/>
      <c r="AT246" s="153" t="s">
        <v>156</v>
      </c>
      <c r="AU246" s="153" t="s">
        <v>88</v>
      </c>
      <c r="AV246" s="12" t="s">
        <v>88</v>
      </c>
      <c r="AW246" s="12" t="s">
        <v>4</v>
      </c>
      <c r="AX246" s="12" t="s">
        <v>86</v>
      </c>
      <c r="AY246" s="153" t="s">
        <v>143</v>
      </c>
    </row>
    <row r="247" spans="2:65" s="1" customFormat="1" ht="16.5" customHeight="1">
      <c r="B247" s="132"/>
      <c r="C247" s="176" t="s">
        <v>535</v>
      </c>
      <c r="D247" s="176" t="s">
        <v>331</v>
      </c>
      <c r="E247" s="177" t="s">
        <v>1416</v>
      </c>
      <c r="F247" s="178" t="s">
        <v>1417</v>
      </c>
      <c r="G247" s="179" t="s">
        <v>180</v>
      </c>
      <c r="H247" s="180">
        <v>16.100000000000001</v>
      </c>
      <c r="I247" s="181"/>
      <c r="J247" s="182">
        <f>ROUND(I247*H247,2)</f>
        <v>0</v>
      </c>
      <c r="K247" s="178" t="s">
        <v>3</v>
      </c>
      <c r="L247" s="183"/>
      <c r="M247" s="184" t="s">
        <v>3</v>
      </c>
      <c r="N247" s="185" t="s">
        <v>49</v>
      </c>
      <c r="P247" s="142">
        <f>O247*H247</f>
        <v>0</v>
      </c>
      <c r="Q247" s="142">
        <v>0</v>
      </c>
      <c r="R247" s="142">
        <f>Q247*H247</f>
        <v>0</v>
      </c>
      <c r="S247" s="142">
        <v>0</v>
      </c>
      <c r="T247" s="143">
        <f>S247*H247</f>
        <v>0</v>
      </c>
      <c r="AR247" s="144" t="s">
        <v>1327</v>
      </c>
      <c r="AT247" s="144" t="s">
        <v>331</v>
      </c>
      <c r="AU247" s="144" t="s">
        <v>88</v>
      </c>
      <c r="AY247" s="18" t="s">
        <v>143</v>
      </c>
      <c r="BE247" s="145">
        <f>IF(N247="základní",J247,0)</f>
        <v>0</v>
      </c>
      <c r="BF247" s="145">
        <f>IF(N247="snížená",J247,0)</f>
        <v>0</v>
      </c>
      <c r="BG247" s="145">
        <f>IF(N247="zákl. přenesená",J247,0)</f>
        <v>0</v>
      </c>
      <c r="BH247" s="145">
        <f>IF(N247="sníž. přenesená",J247,0)</f>
        <v>0</v>
      </c>
      <c r="BI247" s="145">
        <f>IF(N247="nulová",J247,0)</f>
        <v>0</v>
      </c>
      <c r="BJ247" s="18" t="s">
        <v>86</v>
      </c>
      <c r="BK247" s="145">
        <f>ROUND(I247*H247,2)</f>
        <v>0</v>
      </c>
      <c r="BL247" s="18" t="s">
        <v>660</v>
      </c>
      <c r="BM247" s="144" t="s">
        <v>1418</v>
      </c>
    </row>
    <row r="248" spans="2:65" s="1" customFormat="1" ht="11.25">
      <c r="B248" s="33"/>
      <c r="D248" s="146" t="s">
        <v>152</v>
      </c>
      <c r="F248" s="147" t="s">
        <v>1417</v>
      </c>
      <c r="I248" s="148"/>
      <c r="L248" s="33"/>
      <c r="M248" s="149"/>
      <c r="T248" s="54"/>
      <c r="AT248" s="18" t="s">
        <v>152</v>
      </c>
      <c r="AU248" s="18" t="s">
        <v>88</v>
      </c>
    </row>
    <row r="249" spans="2:65" s="12" customFormat="1" ht="11.25">
      <c r="B249" s="152"/>
      <c r="D249" s="146" t="s">
        <v>156</v>
      </c>
      <c r="F249" s="154" t="s">
        <v>1419</v>
      </c>
      <c r="H249" s="155">
        <v>16.100000000000001</v>
      </c>
      <c r="I249" s="156"/>
      <c r="L249" s="152"/>
      <c r="M249" s="157"/>
      <c r="T249" s="158"/>
      <c r="AT249" s="153" t="s">
        <v>156</v>
      </c>
      <c r="AU249" s="153" t="s">
        <v>88</v>
      </c>
      <c r="AV249" s="12" t="s">
        <v>88</v>
      </c>
      <c r="AW249" s="12" t="s">
        <v>4</v>
      </c>
      <c r="AX249" s="12" t="s">
        <v>86</v>
      </c>
      <c r="AY249" s="153" t="s">
        <v>143</v>
      </c>
    </row>
    <row r="250" spans="2:65" s="1" customFormat="1" ht="16.5" customHeight="1">
      <c r="B250" s="132"/>
      <c r="C250" s="176" t="s">
        <v>541</v>
      </c>
      <c r="D250" s="176" t="s">
        <v>331</v>
      </c>
      <c r="E250" s="177" t="s">
        <v>1420</v>
      </c>
      <c r="F250" s="178" t="s">
        <v>1421</v>
      </c>
      <c r="G250" s="179" t="s">
        <v>180</v>
      </c>
      <c r="H250" s="180">
        <v>16.100000000000001</v>
      </c>
      <c r="I250" s="181"/>
      <c r="J250" s="182">
        <f>ROUND(I250*H250,2)</f>
        <v>0</v>
      </c>
      <c r="K250" s="178" t="s">
        <v>3</v>
      </c>
      <c r="L250" s="183"/>
      <c r="M250" s="184" t="s">
        <v>3</v>
      </c>
      <c r="N250" s="185" t="s">
        <v>49</v>
      </c>
      <c r="P250" s="142">
        <f>O250*H250</f>
        <v>0</v>
      </c>
      <c r="Q250" s="142">
        <v>0</v>
      </c>
      <c r="R250" s="142">
        <f>Q250*H250</f>
        <v>0</v>
      </c>
      <c r="S250" s="142">
        <v>0</v>
      </c>
      <c r="T250" s="143">
        <f>S250*H250</f>
        <v>0</v>
      </c>
      <c r="AR250" s="144" t="s">
        <v>1327</v>
      </c>
      <c r="AT250" s="144" t="s">
        <v>331</v>
      </c>
      <c r="AU250" s="144" t="s">
        <v>88</v>
      </c>
      <c r="AY250" s="18" t="s">
        <v>143</v>
      </c>
      <c r="BE250" s="145">
        <f>IF(N250="základní",J250,0)</f>
        <v>0</v>
      </c>
      <c r="BF250" s="145">
        <f>IF(N250="snížená",J250,0)</f>
        <v>0</v>
      </c>
      <c r="BG250" s="145">
        <f>IF(N250="zákl. přenesená",J250,0)</f>
        <v>0</v>
      </c>
      <c r="BH250" s="145">
        <f>IF(N250="sníž. přenesená",J250,0)</f>
        <v>0</v>
      </c>
      <c r="BI250" s="145">
        <f>IF(N250="nulová",J250,0)</f>
        <v>0</v>
      </c>
      <c r="BJ250" s="18" t="s">
        <v>86</v>
      </c>
      <c r="BK250" s="145">
        <f>ROUND(I250*H250,2)</f>
        <v>0</v>
      </c>
      <c r="BL250" s="18" t="s">
        <v>660</v>
      </c>
      <c r="BM250" s="144" t="s">
        <v>1422</v>
      </c>
    </row>
    <row r="251" spans="2:65" s="1" customFormat="1" ht="11.25">
      <c r="B251" s="33"/>
      <c r="D251" s="146" t="s">
        <v>152</v>
      </c>
      <c r="F251" s="147" t="s">
        <v>1421</v>
      </c>
      <c r="I251" s="148"/>
      <c r="L251" s="33"/>
      <c r="M251" s="149"/>
      <c r="T251" s="54"/>
      <c r="AT251" s="18" t="s">
        <v>152</v>
      </c>
      <c r="AU251" s="18" t="s">
        <v>88</v>
      </c>
    </row>
    <row r="252" spans="2:65" s="12" customFormat="1" ht="11.25">
      <c r="B252" s="152"/>
      <c r="D252" s="146" t="s">
        <v>156</v>
      </c>
      <c r="F252" s="154" t="s">
        <v>1419</v>
      </c>
      <c r="H252" s="155">
        <v>16.100000000000001</v>
      </c>
      <c r="I252" s="156"/>
      <c r="L252" s="152"/>
      <c r="M252" s="157"/>
      <c r="T252" s="158"/>
      <c r="AT252" s="153" t="s">
        <v>156</v>
      </c>
      <c r="AU252" s="153" t="s">
        <v>88</v>
      </c>
      <c r="AV252" s="12" t="s">
        <v>88</v>
      </c>
      <c r="AW252" s="12" t="s">
        <v>4</v>
      </c>
      <c r="AX252" s="12" t="s">
        <v>86</v>
      </c>
      <c r="AY252" s="153" t="s">
        <v>143</v>
      </c>
    </row>
    <row r="253" spans="2:65" s="1" customFormat="1" ht="16.5" customHeight="1">
      <c r="B253" s="132"/>
      <c r="C253" s="133" t="s">
        <v>548</v>
      </c>
      <c r="D253" s="133" t="s">
        <v>145</v>
      </c>
      <c r="E253" s="134" t="s">
        <v>1423</v>
      </c>
      <c r="F253" s="135" t="s">
        <v>1424</v>
      </c>
      <c r="G253" s="136" t="s">
        <v>320</v>
      </c>
      <c r="H253" s="137">
        <v>2</v>
      </c>
      <c r="I253" s="138"/>
      <c r="J253" s="139">
        <f>ROUND(I253*H253,2)</f>
        <v>0</v>
      </c>
      <c r="K253" s="135" t="s">
        <v>149</v>
      </c>
      <c r="L253" s="33"/>
      <c r="M253" s="140" t="s">
        <v>3</v>
      </c>
      <c r="N253" s="141" t="s">
        <v>49</v>
      </c>
      <c r="P253" s="142">
        <f>O253*H253</f>
        <v>0</v>
      </c>
      <c r="Q253" s="142">
        <v>1.0000000000000001E-5</v>
      </c>
      <c r="R253" s="142">
        <f>Q253*H253</f>
        <v>2.0000000000000002E-5</v>
      </c>
      <c r="S253" s="142">
        <v>0</v>
      </c>
      <c r="T253" s="143">
        <f>S253*H253</f>
        <v>0</v>
      </c>
      <c r="AR253" s="144" t="s">
        <v>660</v>
      </c>
      <c r="AT253" s="144" t="s">
        <v>145</v>
      </c>
      <c r="AU253" s="144" t="s">
        <v>88</v>
      </c>
      <c r="AY253" s="18" t="s">
        <v>143</v>
      </c>
      <c r="BE253" s="145">
        <f>IF(N253="základní",J253,0)</f>
        <v>0</v>
      </c>
      <c r="BF253" s="145">
        <f>IF(N253="snížená",J253,0)</f>
        <v>0</v>
      </c>
      <c r="BG253" s="145">
        <f>IF(N253="zákl. přenesená",J253,0)</f>
        <v>0</v>
      </c>
      <c r="BH253" s="145">
        <f>IF(N253="sníž. přenesená",J253,0)</f>
        <v>0</v>
      </c>
      <c r="BI253" s="145">
        <f>IF(N253="nulová",J253,0)</f>
        <v>0</v>
      </c>
      <c r="BJ253" s="18" t="s">
        <v>86</v>
      </c>
      <c r="BK253" s="145">
        <f>ROUND(I253*H253,2)</f>
        <v>0</v>
      </c>
      <c r="BL253" s="18" t="s">
        <v>660</v>
      </c>
      <c r="BM253" s="144" t="s">
        <v>1425</v>
      </c>
    </row>
    <row r="254" spans="2:65" s="1" customFormat="1" ht="11.25">
      <c r="B254" s="33"/>
      <c r="D254" s="146" t="s">
        <v>152</v>
      </c>
      <c r="F254" s="147" t="s">
        <v>1426</v>
      </c>
      <c r="I254" s="148"/>
      <c r="L254" s="33"/>
      <c r="M254" s="149"/>
      <c r="T254" s="54"/>
      <c r="AT254" s="18" t="s">
        <v>152</v>
      </c>
      <c r="AU254" s="18" t="s">
        <v>88</v>
      </c>
    </row>
    <row r="255" spans="2:65" s="1" customFormat="1" ht="11.25">
      <c r="B255" s="33"/>
      <c r="D255" s="150" t="s">
        <v>154</v>
      </c>
      <c r="F255" s="151" t="s">
        <v>1427</v>
      </c>
      <c r="I255" s="148"/>
      <c r="L255" s="33"/>
      <c r="M255" s="149"/>
      <c r="T255" s="54"/>
      <c r="AT255" s="18" t="s">
        <v>154</v>
      </c>
      <c r="AU255" s="18" t="s">
        <v>88</v>
      </c>
    </row>
    <row r="256" spans="2:65" s="1" customFormat="1" ht="24.2" customHeight="1">
      <c r="B256" s="132"/>
      <c r="C256" s="176" t="s">
        <v>554</v>
      </c>
      <c r="D256" s="176" t="s">
        <v>331</v>
      </c>
      <c r="E256" s="177" t="s">
        <v>1428</v>
      </c>
      <c r="F256" s="178" t="s">
        <v>1429</v>
      </c>
      <c r="G256" s="179" t="s">
        <v>320</v>
      </c>
      <c r="H256" s="180">
        <v>2</v>
      </c>
      <c r="I256" s="181"/>
      <c r="J256" s="182">
        <f>ROUND(I256*H256,2)</f>
        <v>0</v>
      </c>
      <c r="K256" s="178" t="s">
        <v>3</v>
      </c>
      <c r="L256" s="183"/>
      <c r="M256" s="184" t="s">
        <v>3</v>
      </c>
      <c r="N256" s="185" t="s">
        <v>49</v>
      </c>
      <c r="P256" s="142">
        <f>O256*H256</f>
        <v>0</v>
      </c>
      <c r="Q256" s="142">
        <v>0</v>
      </c>
      <c r="R256" s="142">
        <f>Q256*H256</f>
        <v>0</v>
      </c>
      <c r="S256" s="142">
        <v>0</v>
      </c>
      <c r="T256" s="143">
        <f>S256*H256</f>
        <v>0</v>
      </c>
      <c r="AR256" s="144" t="s">
        <v>1327</v>
      </c>
      <c r="AT256" s="144" t="s">
        <v>331</v>
      </c>
      <c r="AU256" s="144" t="s">
        <v>88</v>
      </c>
      <c r="AY256" s="18" t="s">
        <v>143</v>
      </c>
      <c r="BE256" s="145">
        <f>IF(N256="základní",J256,0)</f>
        <v>0</v>
      </c>
      <c r="BF256" s="145">
        <f>IF(N256="snížená",J256,0)</f>
        <v>0</v>
      </c>
      <c r="BG256" s="145">
        <f>IF(N256="zákl. přenesená",J256,0)</f>
        <v>0</v>
      </c>
      <c r="BH256" s="145">
        <f>IF(N256="sníž. přenesená",J256,0)</f>
        <v>0</v>
      </c>
      <c r="BI256" s="145">
        <f>IF(N256="nulová",J256,0)</f>
        <v>0</v>
      </c>
      <c r="BJ256" s="18" t="s">
        <v>86</v>
      </c>
      <c r="BK256" s="145">
        <f>ROUND(I256*H256,2)</f>
        <v>0</v>
      </c>
      <c r="BL256" s="18" t="s">
        <v>660</v>
      </c>
      <c r="BM256" s="144" t="s">
        <v>1430</v>
      </c>
    </row>
    <row r="257" spans="2:65" s="1" customFormat="1" ht="11.25">
      <c r="B257" s="33"/>
      <c r="D257" s="146" t="s">
        <v>152</v>
      </c>
      <c r="F257" s="147" t="s">
        <v>1429</v>
      </c>
      <c r="I257" s="148"/>
      <c r="L257" s="33"/>
      <c r="M257" s="149"/>
      <c r="T257" s="54"/>
      <c r="AT257" s="18" t="s">
        <v>152</v>
      </c>
      <c r="AU257" s="18" t="s">
        <v>88</v>
      </c>
    </row>
    <row r="258" spans="2:65" s="1" customFormat="1" ht="16.5" customHeight="1">
      <c r="B258" s="132"/>
      <c r="C258" s="133" t="s">
        <v>560</v>
      </c>
      <c r="D258" s="133" t="s">
        <v>145</v>
      </c>
      <c r="E258" s="134" t="s">
        <v>1431</v>
      </c>
      <c r="F258" s="135" t="s">
        <v>1432</v>
      </c>
      <c r="G258" s="136" t="s">
        <v>320</v>
      </c>
      <c r="H258" s="137">
        <v>1</v>
      </c>
      <c r="I258" s="138"/>
      <c r="J258" s="139">
        <f>ROUND(I258*H258,2)</f>
        <v>0</v>
      </c>
      <c r="K258" s="135" t="s">
        <v>149</v>
      </c>
      <c r="L258" s="33"/>
      <c r="M258" s="140" t="s">
        <v>3</v>
      </c>
      <c r="N258" s="141" t="s">
        <v>49</v>
      </c>
      <c r="P258" s="142">
        <f>O258*H258</f>
        <v>0</v>
      </c>
      <c r="Q258" s="142">
        <v>1.0000000000000001E-5</v>
      </c>
      <c r="R258" s="142">
        <f>Q258*H258</f>
        <v>1.0000000000000001E-5</v>
      </c>
      <c r="S258" s="142">
        <v>0</v>
      </c>
      <c r="T258" s="143">
        <f>S258*H258</f>
        <v>0</v>
      </c>
      <c r="AR258" s="144" t="s">
        <v>660</v>
      </c>
      <c r="AT258" s="144" t="s">
        <v>145</v>
      </c>
      <c r="AU258" s="144" t="s">
        <v>88</v>
      </c>
      <c r="AY258" s="18" t="s">
        <v>143</v>
      </c>
      <c r="BE258" s="145">
        <f>IF(N258="základní",J258,0)</f>
        <v>0</v>
      </c>
      <c r="BF258" s="145">
        <f>IF(N258="snížená",J258,0)</f>
        <v>0</v>
      </c>
      <c r="BG258" s="145">
        <f>IF(N258="zákl. přenesená",J258,0)</f>
        <v>0</v>
      </c>
      <c r="BH258" s="145">
        <f>IF(N258="sníž. přenesená",J258,0)</f>
        <v>0</v>
      </c>
      <c r="BI258" s="145">
        <f>IF(N258="nulová",J258,0)</f>
        <v>0</v>
      </c>
      <c r="BJ258" s="18" t="s">
        <v>86</v>
      </c>
      <c r="BK258" s="145">
        <f>ROUND(I258*H258,2)</f>
        <v>0</v>
      </c>
      <c r="BL258" s="18" t="s">
        <v>660</v>
      </c>
      <c r="BM258" s="144" t="s">
        <v>1433</v>
      </c>
    </row>
    <row r="259" spans="2:65" s="1" customFormat="1" ht="11.25">
      <c r="B259" s="33"/>
      <c r="D259" s="146" t="s">
        <v>152</v>
      </c>
      <c r="F259" s="147" t="s">
        <v>1434</v>
      </c>
      <c r="I259" s="148"/>
      <c r="L259" s="33"/>
      <c r="M259" s="149"/>
      <c r="T259" s="54"/>
      <c r="AT259" s="18" t="s">
        <v>152</v>
      </c>
      <c r="AU259" s="18" t="s">
        <v>88</v>
      </c>
    </row>
    <row r="260" spans="2:65" s="1" customFormat="1" ht="11.25">
      <c r="B260" s="33"/>
      <c r="D260" s="150" t="s">
        <v>154</v>
      </c>
      <c r="F260" s="151" t="s">
        <v>1435</v>
      </c>
      <c r="I260" s="148"/>
      <c r="L260" s="33"/>
      <c r="M260" s="149"/>
      <c r="T260" s="54"/>
      <c r="AT260" s="18" t="s">
        <v>154</v>
      </c>
      <c r="AU260" s="18" t="s">
        <v>88</v>
      </c>
    </row>
    <row r="261" spans="2:65" s="1" customFormat="1" ht="24.2" customHeight="1">
      <c r="B261" s="132"/>
      <c r="C261" s="176" t="s">
        <v>566</v>
      </c>
      <c r="D261" s="176" t="s">
        <v>331</v>
      </c>
      <c r="E261" s="177" t="s">
        <v>1436</v>
      </c>
      <c r="F261" s="178" t="s">
        <v>1437</v>
      </c>
      <c r="G261" s="179" t="s">
        <v>320</v>
      </c>
      <c r="H261" s="180">
        <v>1</v>
      </c>
      <c r="I261" s="181"/>
      <c r="J261" s="182">
        <f>ROUND(I261*H261,2)</f>
        <v>0</v>
      </c>
      <c r="K261" s="178" t="s">
        <v>3</v>
      </c>
      <c r="L261" s="183"/>
      <c r="M261" s="184" t="s">
        <v>3</v>
      </c>
      <c r="N261" s="185" t="s">
        <v>49</v>
      </c>
      <c r="P261" s="142">
        <f>O261*H261</f>
        <v>0</v>
      </c>
      <c r="Q261" s="142">
        <v>0</v>
      </c>
      <c r="R261" s="142">
        <f>Q261*H261</f>
        <v>0</v>
      </c>
      <c r="S261" s="142">
        <v>0</v>
      </c>
      <c r="T261" s="143">
        <f>S261*H261</f>
        <v>0</v>
      </c>
      <c r="AR261" s="144" t="s">
        <v>1327</v>
      </c>
      <c r="AT261" s="144" t="s">
        <v>331</v>
      </c>
      <c r="AU261" s="144" t="s">
        <v>88</v>
      </c>
      <c r="AY261" s="18" t="s">
        <v>143</v>
      </c>
      <c r="BE261" s="145">
        <f>IF(N261="základní",J261,0)</f>
        <v>0</v>
      </c>
      <c r="BF261" s="145">
        <f>IF(N261="snížená",J261,0)</f>
        <v>0</v>
      </c>
      <c r="BG261" s="145">
        <f>IF(N261="zákl. přenesená",J261,0)</f>
        <v>0</v>
      </c>
      <c r="BH261" s="145">
        <f>IF(N261="sníž. přenesená",J261,0)</f>
        <v>0</v>
      </c>
      <c r="BI261" s="145">
        <f>IF(N261="nulová",J261,0)</f>
        <v>0</v>
      </c>
      <c r="BJ261" s="18" t="s">
        <v>86</v>
      </c>
      <c r="BK261" s="145">
        <f>ROUND(I261*H261,2)</f>
        <v>0</v>
      </c>
      <c r="BL261" s="18" t="s">
        <v>660</v>
      </c>
      <c r="BM261" s="144" t="s">
        <v>1438</v>
      </c>
    </row>
    <row r="262" spans="2:65" s="1" customFormat="1" ht="11.25">
      <c r="B262" s="33"/>
      <c r="D262" s="146" t="s">
        <v>152</v>
      </c>
      <c r="F262" s="147" t="s">
        <v>1437</v>
      </c>
      <c r="I262" s="148"/>
      <c r="L262" s="33"/>
      <c r="M262" s="149"/>
      <c r="T262" s="54"/>
      <c r="AT262" s="18" t="s">
        <v>152</v>
      </c>
      <c r="AU262" s="18" t="s">
        <v>88</v>
      </c>
    </row>
    <row r="263" spans="2:65" s="1" customFormat="1" ht="16.5" customHeight="1">
      <c r="B263" s="132"/>
      <c r="C263" s="133" t="s">
        <v>572</v>
      </c>
      <c r="D263" s="133" t="s">
        <v>145</v>
      </c>
      <c r="E263" s="134" t="s">
        <v>1439</v>
      </c>
      <c r="F263" s="135" t="s">
        <v>1440</v>
      </c>
      <c r="G263" s="136" t="s">
        <v>320</v>
      </c>
      <c r="H263" s="137">
        <v>26</v>
      </c>
      <c r="I263" s="138"/>
      <c r="J263" s="139">
        <f>ROUND(I263*H263,2)</f>
        <v>0</v>
      </c>
      <c r="K263" s="135" t="s">
        <v>149</v>
      </c>
      <c r="L263" s="33"/>
      <c r="M263" s="140" t="s">
        <v>3</v>
      </c>
      <c r="N263" s="141" t="s">
        <v>49</v>
      </c>
      <c r="P263" s="142">
        <f>O263*H263</f>
        <v>0</v>
      </c>
      <c r="Q263" s="142">
        <v>1.0000000000000001E-5</v>
      </c>
      <c r="R263" s="142">
        <f>Q263*H263</f>
        <v>2.6000000000000003E-4</v>
      </c>
      <c r="S263" s="142">
        <v>0</v>
      </c>
      <c r="T263" s="143">
        <f>S263*H263</f>
        <v>0</v>
      </c>
      <c r="AR263" s="144" t="s">
        <v>660</v>
      </c>
      <c r="AT263" s="144" t="s">
        <v>145</v>
      </c>
      <c r="AU263" s="144" t="s">
        <v>88</v>
      </c>
      <c r="AY263" s="18" t="s">
        <v>143</v>
      </c>
      <c r="BE263" s="145">
        <f>IF(N263="základní",J263,0)</f>
        <v>0</v>
      </c>
      <c r="BF263" s="145">
        <f>IF(N263="snížená",J263,0)</f>
        <v>0</v>
      </c>
      <c r="BG263" s="145">
        <f>IF(N263="zákl. přenesená",J263,0)</f>
        <v>0</v>
      </c>
      <c r="BH263" s="145">
        <f>IF(N263="sníž. přenesená",J263,0)</f>
        <v>0</v>
      </c>
      <c r="BI263" s="145">
        <f>IF(N263="nulová",J263,0)</f>
        <v>0</v>
      </c>
      <c r="BJ263" s="18" t="s">
        <v>86</v>
      </c>
      <c r="BK263" s="145">
        <f>ROUND(I263*H263,2)</f>
        <v>0</v>
      </c>
      <c r="BL263" s="18" t="s">
        <v>660</v>
      </c>
      <c r="BM263" s="144" t="s">
        <v>1441</v>
      </c>
    </row>
    <row r="264" spans="2:65" s="1" customFormat="1" ht="11.25">
      <c r="B264" s="33"/>
      <c r="D264" s="146" t="s">
        <v>152</v>
      </c>
      <c r="F264" s="147" t="s">
        <v>1442</v>
      </c>
      <c r="I264" s="148"/>
      <c r="L264" s="33"/>
      <c r="M264" s="149"/>
      <c r="T264" s="54"/>
      <c r="AT264" s="18" t="s">
        <v>152</v>
      </c>
      <c r="AU264" s="18" t="s">
        <v>88</v>
      </c>
    </row>
    <row r="265" spans="2:65" s="1" customFormat="1" ht="11.25">
      <c r="B265" s="33"/>
      <c r="D265" s="150" t="s">
        <v>154</v>
      </c>
      <c r="F265" s="151" t="s">
        <v>1443</v>
      </c>
      <c r="I265" s="148"/>
      <c r="L265" s="33"/>
      <c r="M265" s="149"/>
      <c r="T265" s="54"/>
      <c r="AT265" s="18" t="s">
        <v>154</v>
      </c>
      <c r="AU265" s="18" t="s">
        <v>88</v>
      </c>
    </row>
    <row r="266" spans="2:65" s="12" customFormat="1" ht="11.25">
      <c r="B266" s="152"/>
      <c r="D266" s="146" t="s">
        <v>156</v>
      </c>
      <c r="E266" s="153" t="s">
        <v>3</v>
      </c>
      <c r="F266" s="154" t="s">
        <v>191</v>
      </c>
      <c r="H266" s="155">
        <v>6</v>
      </c>
      <c r="I266" s="156"/>
      <c r="L266" s="152"/>
      <c r="M266" s="157"/>
      <c r="T266" s="158"/>
      <c r="AT266" s="153" t="s">
        <v>156</v>
      </c>
      <c r="AU266" s="153" t="s">
        <v>88</v>
      </c>
      <c r="AV266" s="12" t="s">
        <v>88</v>
      </c>
      <c r="AW266" s="12" t="s">
        <v>37</v>
      </c>
      <c r="AX266" s="12" t="s">
        <v>78</v>
      </c>
      <c r="AY266" s="153" t="s">
        <v>143</v>
      </c>
    </row>
    <row r="267" spans="2:65" s="12" customFormat="1" ht="11.25">
      <c r="B267" s="152"/>
      <c r="D267" s="146" t="s">
        <v>156</v>
      </c>
      <c r="E267" s="153" t="s">
        <v>3</v>
      </c>
      <c r="F267" s="154" t="s">
        <v>1444</v>
      </c>
      <c r="H267" s="155">
        <v>20</v>
      </c>
      <c r="I267" s="156"/>
      <c r="L267" s="152"/>
      <c r="M267" s="157"/>
      <c r="T267" s="158"/>
      <c r="AT267" s="153" t="s">
        <v>156</v>
      </c>
      <c r="AU267" s="153" t="s">
        <v>88</v>
      </c>
      <c r="AV267" s="12" t="s">
        <v>88</v>
      </c>
      <c r="AW267" s="12" t="s">
        <v>37</v>
      </c>
      <c r="AX267" s="12" t="s">
        <v>78</v>
      </c>
      <c r="AY267" s="153" t="s">
        <v>143</v>
      </c>
    </row>
    <row r="268" spans="2:65" s="14" customFormat="1" ht="11.25">
      <c r="B268" s="165"/>
      <c r="D268" s="146" t="s">
        <v>156</v>
      </c>
      <c r="E268" s="166" t="s">
        <v>3</v>
      </c>
      <c r="F268" s="167" t="s">
        <v>175</v>
      </c>
      <c r="H268" s="168">
        <v>26</v>
      </c>
      <c r="I268" s="169"/>
      <c r="L268" s="165"/>
      <c r="M268" s="170"/>
      <c r="T268" s="171"/>
      <c r="AT268" s="166" t="s">
        <v>156</v>
      </c>
      <c r="AU268" s="166" t="s">
        <v>88</v>
      </c>
      <c r="AV268" s="14" t="s">
        <v>150</v>
      </c>
      <c r="AW268" s="14" t="s">
        <v>37</v>
      </c>
      <c r="AX268" s="14" t="s">
        <v>86</v>
      </c>
      <c r="AY268" s="166" t="s">
        <v>143</v>
      </c>
    </row>
    <row r="269" spans="2:65" s="1" customFormat="1" ht="24.2" customHeight="1">
      <c r="B269" s="132"/>
      <c r="C269" s="176" t="s">
        <v>577</v>
      </c>
      <c r="D269" s="176" t="s">
        <v>331</v>
      </c>
      <c r="E269" s="177" t="s">
        <v>1445</v>
      </c>
      <c r="F269" s="178" t="s">
        <v>1446</v>
      </c>
      <c r="G269" s="179" t="s">
        <v>320</v>
      </c>
      <c r="H269" s="180">
        <v>6</v>
      </c>
      <c r="I269" s="181"/>
      <c r="J269" s="182">
        <f>ROUND(I269*H269,2)</f>
        <v>0</v>
      </c>
      <c r="K269" s="178" t="s">
        <v>3</v>
      </c>
      <c r="L269" s="183"/>
      <c r="M269" s="184" t="s">
        <v>3</v>
      </c>
      <c r="N269" s="185" t="s">
        <v>49</v>
      </c>
      <c r="P269" s="142">
        <f>O269*H269</f>
        <v>0</v>
      </c>
      <c r="Q269" s="142">
        <v>0</v>
      </c>
      <c r="R269" s="142">
        <f>Q269*H269</f>
        <v>0</v>
      </c>
      <c r="S269" s="142">
        <v>0</v>
      </c>
      <c r="T269" s="143">
        <f>S269*H269</f>
        <v>0</v>
      </c>
      <c r="AR269" s="144" t="s">
        <v>1327</v>
      </c>
      <c r="AT269" s="144" t="s">
        <v>331</v>
      </c>
      <c r="AU269" s="144" t="s">
        <v>88</v>
      </c>
      <c r="AY269" s="18" t="s">
        <v>143</v>
      </c>
      <c r="BE269" s="145">
        <f>IF(N269="základní",J269,0)</f>
        <v>0</v>
      </c>
      <c r="BF269" s="145">
        <f>IF(N269="snížená",J269,0)</f>
        <v>0</v>
      </c>
      <c r="BG269" s="145">
        <f>IF(N269="zákl. přenesená",J269,0)</f>
        <v>0</v>
      </c>
      <c r="BH269" s="145">
        <f>IF(N269="sníž. přenesená",J269,0)</f>
        <v>0</v>
      </c>
      <c r="BI269" s="145">
        <f>IF(N269="nulová",J269,0)</f>
        <v>0</v>
      </c>
      <c r="BJ269" s="18" t="s">
        <v>86</v>
      </c>
      <c r="BK269" s="145">
        <f>ROUND(I269*H269,2)</f>
        <v>0</v>
      </c>
      <c r="BL269" s="18" t="s">
        <v>660</v>
      </c>
      <c r="BM269" s="144" t="s">
        <v>1447</v>
      </c>
    </row>
    <row r="270" spans="2:65" s="1" customFormat="1" ht="11.25">
      <c r="B270" s="33"/>
      <c r="D270" s="146" t="s">
        <v>152</v>
      </c>
      <c r="F270" s="147" t="s">
        <v>1446</v>
      </c>
      <c r="I270" s="148"/>
      <c r="L270" s="33"/>
      <c r="M270" s="149"/>
      <c r="T270" s="54"/>
      <c r="AT270" s="18" t="s">
        <v>152</v>
      </c>
      <c r="AU270" s="18" t="s">
        <v>88</v>
      </c>
    </row>
    <row r="271" spans="2:65" s="1" customFormat="1" ht="24.2" customHeight="1">
      <c r="B271" s="132"/>
      <c r="C271" s="176" t="s">
        <v>584</v>
      </c>
      <c r="D271" s="176" t="s">
        <v>331</v>
      </c>
      <c r="E271" s="177" t="s">
        <v>1448</v>
      </c>
      <c r="F271" s="178" t="s">
        <v>1449</v>
      </c>
      <c r="G271" s="179" t="s">
        <v>320</v>
      </c>
      <c r="H271" s="180">
        <v>5</v>
      </c>
      <c r="I271" s="181"/>
      <c r="J271" s="182">
        <f>ROUND(I271*H271,2)</f>
        <v>0</v>
      </c>
      <c r="K271" s="178" t="s">
        <v>3</v>
      </c>
      <c r="L271" s="183"/>
      <c r="M271" s="184" t="s">
        <v>3</v>
      </c>
      <c r="N271" s="185" t="s">
        <v>49</v>
      </c>
      <c r="P271" s="142">
        <f>O271*H271</f>
        <v>0</v>
      </c>
      <c r="Q271" s="142">
        <v>0</v>
      </c>
      <c r="R271" s="142">
        <f>Q271*H271</f>
        <v>0</v>
      </c>
      <c r="S271" s="142">
        <v>0</v>
      </c>
      <c r="T271" s="143">
        <f>S271*H271</f>
        <v>0</v>
      </c>
      <c r="AR271" s="144" t="s">
        <v>1327</v>
      </c>
      <c r="AT271" s="144" t="s">
        <v>331</v>
      </c>
      <c r="AU271" s="144" t="s">
        <v>88</v>
      </c>
      <c r="AY271" s="18" t="s">
        <v>143</v>
      </c>
      <c r="BE271" s="145">
        <f>IF(N271="základní",J271,0)</f>
        <v>0</v>
      </c>
      <c r="BF271" s="145">
        <f>IF(N271="snížená",J271,0)</f>
        <v>0</v>
      </c>
      <c r="BG271" s="145">
        <f>IF(N271="zákl. přenesená",J271,0)</f>
        <v>0</v>
      </c>
      <c r="BH271" s="145">
        <f>IF(N271="sníž. přenesená",J271,0)</f>
        <v>0</v>
      </c>
      <c r="BI271" s="145">
        <f>IF(N271="nulová",J271,0)</f>
        <v>0</v>
      </c>
      <c r="BJ271" s="18" t="s">
        <v>86</v>
      </c>
      <c r="BK271" s="145">
        <f>ROUND(I271*H271,2)</f>
        <v>0</v>
      </c>
      <c r="BL271" s="18" t="s">
        <v>660</v>
      </c>
      <c r="BM271" s="144" t="s">
        <v>1450</v>
      </c>
    </row>
    <row r="272" spans="2:65" s="1" customFormat="1" ht="19.5">
      <c r="B272" s="33"/>
      <c r="D272" s="146" t="s">
        <v>152</v>
      </c>
      <c r="F272" s="147" t="s">
        <v>1449</v>
      </c>
      <c r="I272" s="148"/>
      <c r="L272" s="33"/>
      <c r="M272" s="149"/>
      <c r="T272" s="54"/>
      <c r="AT272" s="18" t="s">
        <v>152</v>
      </c>
      <c r="AU272" s="18" t="s">
        <v>88</v>
      </c>
    </row>
    <row r="273" spans="2:65" s="1" customFormat="1" ht="24.2" customHeight="1">
      <c r="B273" s="132"/>
      <c r="C273" s="176" t="s">
        <v>590</v>
      </c>
      <c r="D273" s="176" t="s">
        <v>331</v>
      </c>
      <c r="E273" s="177" t="s">
        <v>1451</v>
      </c>
      <c r="F273" s="178" t="s">
        <v>1452</v>
      </c>
      <c r="G273" s="179" t="s">
        <v>320</v>
      </c>
      <c r="H273" s="180">
        <v>1</v>
      </c>
      <c r="I273" s="181"/>
      <c r="J273" s="182">
        <f>ROUND(I273*H273,2)</f>
        <v>0</v>
      </c>
      <c r="K273" s="178" t="s">
        <v>3</v>
      </c>
      <c r="L273" s="183"/>
      <c r="M273" s="184" t="s">
        <v>3</v>
      </c>
      <c r="N273" s="185" t="s">
        <v>49</v>
      </c>
      <c r="P273" s="142">
        <f>O273*H273</f>
        <v>0</v>
      </c>
      <c r="Q273" s="142">
        <v>0</v>
      </c>
      <c r="R273" s="142">
        <f>Q273*H273</f>
        <v>0</v>
      </c>
      <c r="S273" s="142">
        <v>0</v>
      </c>
      <c r="T273" s="143">
        <f>S273*H273</f>
        <v>0</v>
      </c>
      <c r="AR273" s="144" t="s">
        <v>1327</v>
      </c>
      <c r="AT273" s="144" t="s">
        <v>331</v>
      </c>
      <c r="AU273" s="144" t="s">
        <v>88</v>
      </c>
      <c r="AY273" s="18" t="s">
        <v>143</v>
      </c>
      <c r="BE273" s="145">
        <f>IF(N273="základní",J273,0)</f>
        <v>0</v>
      </c>
      <c r="BF273" s="145">
        <f>IF(N273="snížená",J273,0)</f>
        <v>0</v>
      </c>
      <c r="BG273" s="145">
        <f>IF(N273="zákl. přenesená",J273,0)</f>
        <v>0</v>
      </c>
      <c r="BH273" s="145">
        <f>IF(N273="sníž. přenesená",J273,0)</f>
        <v>0</v>
      </c>
      <c r="BI273" s="145">
        <f>IF(N273="nulová",J273,0)</f>
        <v>0</v>
      </c>
      <c r="BJ273" s="18" t="s">
        <v>86</v>
      </c>
      <c r="BK273" s="145">
        <f>ROUND(I273*H273,2)</f>
        <v>0</v>
      </c>
      <c r="BL273" s="18" t="s">
        <v>660</v>
      </c>
      <c r="BM273" s="144" t="s">
        <v>1453</v>
      </c>
    </row>
    <row r="274" spans="2:65" s="1" customFormat="1" ht="11.25">
      <c r="B274" s="33"/>
      <c r="D274" s="146" t="s">
        <v>152</v>
      </c>
      <c r="F274" s="147" t="s">
        <v>1452</v>
      </c>
      <c r="I274" s="148"/>
      <c r="L274" s="33"/>
      <c r="M274" s="149"/>
      <c r="T274" s="54"/>
      <c r="AT274" s="18" t="s">
        <v>152</v>
      </c>
      <c r="AU274" s="18" t="s">
        <v>88</v>
      </c>
    </row>
    <row r="275" spans="2:65" s="1" customFormat="1" ht="24.2" customHeight="1">
      <c r="B275" s="132"/>
      <c r="C275" s="176" t="s">
        <v>598</v>
      </c>
      <c r="D275" s="176" t="s">
        <v>331</v>
      </c>
      <c r="E275" s="177" t="s">
        <v>1454</v>
      </c>
      <c r="F275" s="178" t="s">
        <v>1455</v>
      </c>
      <c r="G275" s="179" t="s">
        <v>320</v>
      </c>
      <c r="H275" s="180">
        <v>2</v>
      </c>
      <c r="I275" s="181"/>
      <c r="J275" s="182">
        <f>ROUND(I275*H275,2)</f>
        <v>0</v>
      </c>
      <c r="K275" s="178" t="s">
        <v>3</v>
      </c>
      <c r="L275" s="183"/>
      <c r="M275" s="184" t="s">
        <v>3</v>
      </c>
      <c r="N275" s="185" t="s">
        <v>49</v>
      </c>
      <c r="P275" s="142">
        <f>O275*H275</f>
        <v>0</v>
      </c>
      <c r="Q275" s="142">
        <v>0</v>
      </c>
      <c r="R275" s="142">
        <f>Q275*H275</f>
        <v>0</v>
      </c>
      <c r="S275" s="142">
        <v>0</v>
      </c>
      <c r="T275" s="143">
        <f>S275*H275</f>
        <v>0</v>
      </c>
      <c r="AR275" s="144" t="s">
        <v>1327</v>
      </c>
      <c r="AT275" s="144" t="s">
        <v>331</v>
      </c>
      <c r="AU275" s="144" t="s">
        <v>88</v>
      </c>
      <c r="AY275" s="18" t="s">
        <v>143</v>
      </c>
      <c r="BE275" s="145">
        <f>IF(N275="základní",J275,0)</f>
        <v>0</v>
      </c>
      <c r="BF275" s="145">
        <f>IF(N275="snížená",J275,0)</f>
        <v>0</v>
      </c>
      <c r="BG275" s="145">
        <f>IF(N275="zákl. přenesená",J275,0)</f>
        <v>0</v>
      </c>
      <c r="BH275" s="145">
        <f>IF(N275="sníž. přenesená",J275,0)</f>
        <v>0</v>
      </c>
      <c r="BI275" s="145">
        <f>IF(N275="nulová",J275,0)</f>
        <v>0</v>
      </c>
      <c r="BJ275" s="18" t="s">
        <v>86</v>
      </c>
      <c r="BK275" s="145">
        <f>ROUND(I275*H275,2)</f>
        <v>0</v>
      </c>
      <c r="BL275" s="18" t="s">
        <v>660</v>
      </c>
      <c r="BM275" s="144" t="s">
        <v>1456</v>
      </c>
    </row>
    <row r="276" spans="2:65" s="1" customFormat="1" ht="11.25">
      <c r="B276" s="33"/>
      <c r="D276" s="146" t="s">
        <v>152</v>
      </c>
      <c r="F276" s="147" t="s">
        <v>1455</v>
      </c>
      <c r="I276" s="148"/>
      <c r="L276" s="33"/>
      <c r="M276" s="149"/>
      <c r="T276" s="54"/>
      <c r="AT276" s="18" t="s">
        <v>152</v>
      </c>
      <c r="AU276" s="18" t="s">
        <v>88</v>
      </c>
    </row>
    <row r="277" spans="2:65" s="1" customFormat="1" ht="24.2" customHeight="1">
      <c r="B277" s="132"/>
      <c r="C277" s="176" t="s">
        <v>605</v>
      </c>
      <c r="D277" s="176" t="s">
        <v>331</v>
      </c>
      <c r="E277" s="177" t="s">
        <v>1457</v>
      </c>
      <c r="F277" s="178" t="s">
        <v>1458</v>
      </c>
      <c r="G277" s="179" t="s">
        <v>320</v>
      </c>
      <c r="H277" s="180">
        <v>12</v>
      </c>
      <c r="I277" s="181"/>
      <c r="J277" s="182">
        <f>ROUND(I277*H277,2)</f>
        <v>0</v>
      </c>
      <c r="K277" s="178" t="s">
        <v>3</v>
      </c>
      <c r="L277" s="183"/>
      <c r="M277" s="184" t="s">
        <v>3</v>
      </c>
      <c r="N277" s="185" t="s">
        <v>49</v>
      </c>
      <c r="P277" s="142">
        <f>O277*H277</f>
        <v>0</v>
      </c>
      <c r="Q277" s="142">
        <v>0</v>
      </c>
      <c r="R277" s="142">
        <f>Q277*H277</f>
        <v>0</v>
      </c>
      <c r="S277" s="142">
        <v>0</v>
      </c>
      <c r="T277" s="143">
        <f>S277*H277</f>
        <v>0</v>
      </c>
      <c r="AR277" s="144" t="s">
        <v>1327</v>
      </c>
      <c r="AT277" s="144" t="s">
        <v>331</v>
      </c>
      <c r="AU277" s="144" t="s">
        <v>88</v>
      </c>
      <c r="AY277" s="18" t="s">
        <v>143</v>
      </c>
      <c r="BE277" s="145">
        <f>IF(N277="základní",J277,0)</f>
        <v>0</v>
      </c>
      <c r="BF277" s="145">
        <f>IF(N277="snížená",J277,0)</f>
        <v>0</v>
      </c>
      <c r="BG277" s="145">
        <f>IF(N277="zákl. přenesená",J277,0)</f>
        <v>0</v>
      </c>
      <c r="BH277" s="145">
        <f>IF(N277="sníž. přenesená",J277,0)</f>
        <v>0</v>
      </c>
      <c r="BI277" s="145">
        <f>IF(N277="nulová",J277,0)</f>
        <v>0</v>
      </c>
      <c r="BJ277" s="18" t="s">
        <v>86</v>
      </c>
      <c r="BK277" s="145">
        <f>ROUND(I277*H277,2)</f>
        <v>0</v>
      </c>
      <c r="BL277" s="18" t="s">
        <v>660</v>
      </c>
      <c r="BM277" s="144" t="s">
        <v>1459</v>
      </c>
    </row>
    <row r="278" spans="2:65" s="1" customFormat="1" ht="11.25">
      <c r="B278" s="33"/>
      <c r="D278" s="146" t="s">
        <v>152</v>
      </c>
      <c r="F278" s="147" t="s">
        <v>1458</v>
      </c>
      <c r="I278" s="148"/>
      <c r="L278" s="33"/>
      <c r="M278" s="149"/>
      <c r="T278" s="54"/>
      <c r="AT278" s="18" t="s">
        <v>152</v>
      </c>
      <c r="AU278" s="18" t="s">
        <v>88</v>
      </c>
    </row>
    <row r="279" spans="2:65" s="1" customFormat="1" ht="16.5" customHeight="1">
      <c r="B279" s="132"/>
      <c r="C279" s="133" t="s">
        <v>611</v>
      </c>
      <c r="D279" s="133" t="s">
        <v>145</v>
      </c>
      <c r="E279" s="134" t="s">
        <v>1460</v>
      </c>
      <c r="F279" s="135" t="s">
        <v>1461</v>
      </c>
      <c r="G279" s="136" t="s">
        <v>320</v>
      </c>
      <c r="H279" s="137">
        <v>29</v>
      </c>
      <c r="I279" s="138"/>
      <c r="J279" s="139">
        <f>ROUND(I279*H279,2)</f>
        <v>0</v>
      </c>
      <c r="K279" s="135" t="s">
        <v>149</v>
      </c>
      <c r="L279" s="33"/>
      <c r="M279" s="140" t="s">
        <v>3</v>
      </c>
      <c r="N279" s="141" t="s">
        <v>49</v>
      </c>
      <c r="P279" s="142">
        <f>O279*H279</f>
        <v>0</v>
      </c>
      <c r="Q279" s="142">
        <v>1.0000000000000001E-5</v>
      </c>
      <c r="R279" s="142">
        <f>Q279*H279</f>
        <v>2.9E-4</v>
      </c>
      <c r="S279" s="142">
        <v>0</v>
      </c>
      <c r="T279" s="143">
        <f>S279*H279</f>
        <v>0</v>
      </c>
      <c r="AR279" s="144" t="s">
        <v>660</v>
      </c>
      <c r="AT279" s="144" t="s">
        <v>145</v>
      </c>
      <c r="AU279" s="144" t="s">
        <v>88</v>
      </c>
      <c r="AY279" s="18" t="s">
        <v>143</v>
      </c>
      <c r="BE279" s="145">
        <f>IF(N279="základní",J279,0)</f>
        <v>0</v>
      </c>
      <c r="BF279" s="145">
        <f>IF(N279="snížená",J279,0)</f>
        <v>0</v>
      </c>
      <c r="BG279" s="145">
        <f>IF(N279="zákl. přenesená",J279,0)</f>
        <v>0</v>
      </c>
      <c r="BH279" s="145">
        <f>IF(N279="sníž. přenesená",J279,0)</f>
        <v>0</v>
      </c>
      <c r="BI279" s="145">
        <f>IF(N279="nulová",J279,0)</f>
        <v>0</v>
      </c>
      <c r="BJ279" s="18" t="s">
        <v>86</v>
      </c>
      <c r="BK279" s="145">
        <f>ROUND(I279*H279,2)</f>
        <v>0</v>
      </c>
      <c r="BL279" s="18" t="s">
        <v>660</v>
      </c>
      <c r="BM279" s="144" t="s">
        <v>1462</v>
      </c>
    </row>
    <row r="280" spans="2:65" s="1" customFormat="1" ht="11.25">
      <c r="B280" s="33"/>
      <c r="D280" s="146" t="s">
        <v>152</v>
      </c>
      <c r="F280" s="147" t="s">
        <v>1463</v>
      </c>
      <c r="I280" s="148"/>
      <c r="L280" s="33"/>
      <c r="M280" s="149"/>
      <c r="T280" s="54"/>
      <c r="AT280" s="18" t="s">
        <v>152</v>
      </c>
      <c r="AU280" s="18" t="s">
        <v>88</v>
      </c>
    </row>
    <row r="281" spans="2:65" s="1" customFormat="1" ht="11.25">
      <c r="B281" s="33"/>
      <c r="D281" s="150" t="s">
        <v>154</v>
      </c>
      <c r="F281" s="151" t="s">
        <v>1464</v>
      </c>
      <c r="I281" s="148"/>
      <c r="L281" s="33"/>
      <c r="M281" s="149"/>
      <c r="T281" s="54"/>
      <c r="AT281" s="18" t="s">
        <v>154</v>
      </c>
      <c r="AU281" s="18" t="s">
        <v>88</v>
      </c>
    </row>
    <row r="282" spans="2:65" s="12" customFormat="1" ht="11.25">
      <c r="B282" s="152"/>
      <c r="D282" s="146" t="s">
        <v>156</v>
      </c>
      <c r="E282" s="153" t="s">
        <v>3</v>
      </c>
      <c r="F282" s="154" t="s">
        <v>1465</v>
      </c>
      <c r="H282" s="155">
        <v>7</v>
      </c>
      <c r="I282" s="156"/>
      <c r="L282" s="152"/>
      <c r="M282" s="157"/>
      <c r="T282" s="158"/>
      <c r="AT282" s="153" t="s">
        <v>156</v>
      </c>
      <c r="AU282" s="153" t="s">
        <v>88</v>
      </c>
      <c r="AV282" s="12" t="s">
        <v>88</v>
      </c>
      <c r="AW282" s="12" t="s">
        <v>37</v>
      </c>
      <c r="AX282" s="12" t="s">
        <v>78</v>
      </c>
      <c r="AY282" s="153" t="s">
        <v>143</v>
      </c>
    </row>
    <row r="283" spans="2:65" s="12" customFormat="1" ht="11.25">
      <c r="B283" s="152"/>
      <c r="D283" s="146" t="s">
        <v>156</v>
      </c>
      <c r="E283" s="153" t="s">
        <v>3</v>
      </c>
      <c r="F283" s="154" t="s">
        <v>1466</v>
      </c>
      <c r="H283" s="155">
        <v>11</v>
      </c>
      <c r="I283" s="156"/>
      <c r="L283" s="152"/>
      <c r="M283" s="157"/>
      <c r="T283" s="158"/>
      <c r="AT283" s="153" t="s">
        <v>156</v>
      </c>
      <c r="AU283" s="153" t="s">
        <v>88</v>
      </c>
      <c r="AV283" s="12" t="s">
        <v>88</v>
      </c>
      <c r="AW283" s="12" t="s">
        <v>37</v>
      </c>
      <c r="AX283" s="12" t="s">
        <v>78</v>
      </c>
      <c r="AY283" s="153" t="s">
        <v>143</v>
      </c>
    </row>
    <row r="284" spans="2:65" s="12" customFormat="1" ht="11.25">
      <c r="B284" s="152"/>
      <c r="D284" s="146" t="s">
        <v>156</v>
      </c>
      <c r="E284" s="153" t="s">
        <v>3</v>
      </c>
      <c r="F284" s="154" t="s">
        <v>1466</v>
      </c>
      <c r="H284" s="155">
        <v>11</v>
      </c>
      <c r="I284" s="156"/>
      <c r="L284" s="152"/>
      <c r="M284" s="157"/>
      <c r="T284" s="158"/>
      <c r="AT284" s="153" t="s">
        <v>156</v>
      </c>
      <c r="AU284" s="153" t="s">
        <v>88</v>
      </c>
      <c r="AV284" s="12" t="s">
        <v>88</v>
      </c>
      <c r="AW284" s="12" t="s">
        <v>37</v>
      </c>
      <c r="AX284" s="12" t="s">
        <v>78</v>
      </c>
      <c r="AY284" s="153" t="s">
        <v>143</v>
      </c>
    </row>
    <row r="285" spans="2:65" s="14" customFormat="1" ht="11.25">
      <c r="B285" s="165"/>
      <c r="D285" s="146" t="s">
        <v>156</v>
      </c>
      <c r="E285" s="166" t="s">
        <v>3</v>
      </c>
      <c r="F285" s="167" t="s">
        <v>175</v>
      </c>
      <c r="H285" s="168">
        <v>29</v>
      </c>
      <c r="I285" s="169"/>
      <c r="L285" s="165"/>
      <c r="M285" s="170"/>
      <c r="T285" s="171"/>
      <c r="AT285" s="166" t="s">
        <v>156</v>
      </c>
      <c r="AU285" s="166" t="s">
        <v>88</v>
      </c>
      <c r="AV285" s="14" t="s">
        <v>150</v>
      </c>
      <c r="AW285" s="14" t="s">
        <v>37</v>
      </c>
      <c r="AX285" s="14" t="s">
        <v>86</v>
      </c>
      <c r="AY285" s="166" t="s">
        <v>143</v>
      </c>
    </row>
    <row r="286" spans="2:65" s="1" customFormat="1" ht="24.2" customHeight="1">
      <c r="B286" s="132"/>
      <c r="C286" s="176" t="s">
        <v>617</v>
      </c>
      <c r="D286" s="176" t="s">
        <v>331</v>
      </c>
      <c r="E286" s="177" t="s">
        <v>1467</v>
      </c>
      <c r="F286" s="178" t="s">
        <v>1468</v>
      </c>
      <c r="G286" s="179" t="s">
        <v>320</v>
      </c>
      <c r="H286" s="180">
        <v>4</v>
      </c>
      <c r="I286" s="181"/>
      <c r="J286" s="182">
        <f>ROUND(I286*H286,2)</f>
        <v>0</v>
      </c>
      <c r="K286" s="178" t="s">
        <v>3</v>
      </c>
      <c r="L286" s="183"/>
      <c r="M286" s="184" t="s">
        <v>3</v>
      </c>
      <c r="N286" s="185" t="s">
        <v>49</v>
      </c>
      <c r="P286" s="142">
        <f>O286*H286</f>
        <v>0</v>
      </c>
      <c r="Q286" s="142">
        <v>0</v>
      </c>
      <c r="R286" s="142">
        <f>Q286*H286</f>
        <v>0</v>
      </c>
      <c r="S286" s="142">
        <v>0</v>
      </c>
      <c r="T286" s="143">
        <f>S286*H286</f>
        <v>0</v>
      </c>
      <c r="AR286" s="144" t="s">
        <v>1327</v>
      </c>
      <c r="AT286" s="144" t="s">
        <v>331</v>
      </c>
      <c r="AU286" s="144" t="s">
        <v>88</v>
      </c>
      <c r="AY286" s="18" t="s">
        <v>143</v>
      </c>
      <c r="BE286" s="145">
        <f>IF(N286="základní",J286,0)</f>
        <v>0</v>
      </c>
      <c r="BF286" s="145">
        <f>IF(N286="snížená",J286,0)</f>
        <v>0</v>
      </c>
      <c r="BG286" s="145">
        <f>IF(N286="zákl. přenesená",J286,0)</f>
        <v>0</v>
      </c>
      <c r="BH286" s="145">
        <f>IF(N286="sníž. přenesená",J286,0)</f>
        <v>0</v>
      </c>
      <c r="BI286" s="145">
        <f>IF(N286="nulová",J286,0)</f>
        <v>0</v>
      </c>
      <c r="BJ286" s="18" t="s">
        <v>86</v>
      </c>
      <c r="BK286" s="145">
        <f>ROUND(I286*H286,2)</f>
        <v>0</v>
      </c>
      <c r="BL286" s="18" t="s">
        <v>660</v>
      </c>
      <c r="BM286" s="144" t="s">
        <v>1469</v>
      </c>
    </row>
    <row r="287" spans="2:65" s="1" customFormat="1" ht="11.25">
      <c r="B287" s="33"/>
      <c r="D287" s="146" t="s">
        <v>152</v>
      </c>
      <c r="F287" s="147" t="s">
        <v>1468</v>
      </c>
      <c r="I287" s="148"/>
      <c r="L287" s="33"/>
      <c r="M287" s="149"/>
      <c r="T287" s="54"/>
      <c r="AT287" s="18" t="s">
        <v>152</v>
      </c>
      <c r="AU287" s="18" t="s">
        <v>88</v>
      </c>
    </row>
    <row r="288" spans="2:65" s="1" customFormat="1" ht="24.2" customHeight="1">
      <c r="B288" s="132"/>
      <c r="C288" s="176" t="s">
        <v>622</v>
      </c>
      <c r="D288" s="176" t="s">
        <v>331</v>
      </c>
      <c r="E288" s="177" t="s">
        <v>1470</v>
      </c>
      <c r="F288" s="178" t="s">
        <v>1471</v>
      </c>
      <c r="G288" s="179" t="s">
        <v>320</v>
      </c>
      <c r="H288" s="180">
        <v>5</v>
      </c>
      <c r="I288" s="181"/>
      <c r="J288" s="182">
        <f>ROUND(I288*H288,2)</f>
        <v>0</v>
      </c>
      <c r="K288" s="178" t="s">
        <v>3</v>
      </c>
      <c r="L288" s="183"/>
      <c r="M288" s="184" t="s">
        <v>3</v>
      </c>
      <c r="N288" s="185" t="s">
        <v>49</v>
      </c>
      <c r="P288" s="142">
        <f>O288*H288</f>
        <v>0</v>
      </c>
      <c r="Q288" s="142">
        <v>0</v>
      </c>
      <c r="R288" s="142">
        <f>Q288*H288</f>
        <v>0</v>
      </c>
      <c r="S288" s="142">
        <v>0</v>
      </c>
      <c r="T288" s="143">
        <f>S288*H288</f>
        <v>0</v>
      </c>
      <c r="AR288" s="144" t="s">
        <v>1327</v>
      </c>
      <c r="AT288" s="144" t="s">
        <v>331</v>
      </c>
      <c r="AU288" s="144" t="s">
        <v>88</v>
      </c>
      <c r="AY288" s="18" t="s">
        <v>143</v>
      </c>
      <c r="BE288" s="145">
        <f>IF(N288="základní",J288,0)</f>
        <v>0</v>
      </c>
      <c r="BF288" s="145">
        <f>IF(N288="snížená",J288,0)</f>
        <v>0</v>
      </c>
      <c r="BG288" s="145">
        <f>IF(N288="zákl. přenesená",J288,0)</f>
        <v>0</v>
      </c>
      <c r="BH288" s="145">
        <f>IF(N288="sníž. přenesená",J288,0)</f>
        <v>0</v>
      </c>
      <c r="BI288" s="145">
        <f>IF(N288="nulová",J288,0)</f>
        <v>0</v>
      </c>
      <c r="BJ288" s="18" t="s">
        <v>86</v>
      </c>
      <c r="BK288" s="145">
        <f>ROUND(I288*H288,2)</f>
        <v>0</v>
      </c>
      <c r="BL288" s="18" t="s">
        <v>660</v>
      </c>
      <c r="BM288" s="144" t="s">
        <v>1472</v>
      </c>
    </row>
    <row r="289" spans="2:65" s="1" customFormat="1" ht="11.25">
      <c r="B289" s="33"/>
      <c r="D289" s="146" t="s">
        <v>152</v>
      </c>
      <c r="F289" s="147" t="s">
        <v>1471</v>
      </c>
      <c r="I289" s="148"/>
      <c r="L289" s="33"/>
      <c r="M289" s="149"/>
      <c r="T289" s="54"/>
      <c r="AT289" s="18" t="s">
        <v>152</v>
      </c>
      <c r="AU289" s="18" t="s">
        <v>88</v>
      </c>
    </row>
    <row r="290" spans="2:65" s="1" customFormat="1" ht="24.2" customHeight="1">
      <c r="B290" s="132"/>
      <c r="C290" s="176" t="s">
        <v>628</v>
      </c>
      <c r="D290" s="176" t="s">
        <v>331</v>
      </c>
      <c r="E290" s="177" t="s">
        <v>1473</v>
      </c>
      <c r="F290" s="178" t="s">
        <v>1474</v>
      </c>
      <c r="G290" s="179" t="s">
        <v>320</v>
      </c>
      <c r="H290" s="180">
        <v>5</v>
      </c>
      <c r="I290" s="181"/>
      <c r="J290" s="182">
        <f>ROUND(I290*H290,2)</f>
        <v>0</v>
      </c>
      <c r="K290" s="178" t="s">
        <v>3</v>
      </c>
      <c r="L290" s="183"/>
      <c r="M290" s="184" t="s">
        <v>3</v>
      </c>
      <c r="N290" s="185" t="s">
        <v>49</v>
      </c>
      <c r="P290" s="142">
        <f>O290*H290</f>
        <v>0</v>
      </c>
      <c r="Q290" s="142">
        <v>0</v>
      </c>
      <c r="R290" s="142">
        <f>Q290*H290</f>
        <v>0</v>
      </c>
      <c r="S290" s="142">
        <v>0</v>
      </c>
      <c r="T290" s="143">
        <f>S290*H290</f>
        <v>0</v>
      </c>
      <c r="AR290" s="144" t="s">
        <v>1327</v>
      </c>
      <c r="AT290" s="144" t="s">
        <v>331</v>
      </c>
      <c r="AU290" s="144" t="s">
        <v>88</v>
      </c>
      <c r="AY290" s="18" t="s">
        <v>143</v>
      </c>
      <c r="BE290" s="145">
        <f>IF(N290="základní",J290,0)</f>
        <v>0</v>
      </c>
      <c r="BF290" s="145">
        <f>IF(N290="snížená",J290,0)</f>
        <v>0</v>
      </c>
      <c r="BG290" s="145">
        <f>IF(N290="zákl. přenesená",J290,0)</f>
        <v>0</v>
      </c>
      <c r="BH290" s="145">
        <f>IF(N290="sníž. přenesená",J290,0)</f>
        <v>0</v>
      </c>
      <c r="BI290" s="145">
        <f>IF(N290="nulová",J290,0)</f>
        <v>0</v>
      </c>
      <c r="BJ290" s="18" t="s">
        <v>86</v>
      </c>
      <c r="BK290" s="145">
        <f>ROUND(I290*H290,2)</f>
        <v>0</v>
      </c>
      <c r="BL290" s="18" t="s">
        <v>660</v>
      </c>
      <c r="BM290" s="144" t="s">
        <v>1475</v>
      </c>
    </row>
    <row r="291" spans="2:65" s="1" customFormat="1" ht="11.25">
      <c r="B291" s="33"/>
      <c r="D291" s="146" t="s">
        <v>152</v>
      </c>
      <c r="F291" s="147" t="s">
        <v>1474</v>
      </c>
      <c r="I291" s="148"/>
      <c r="L291" s="33"/>
      <c r="M291" s="149"/>
      <c r="T291" s="54"/>
      <c r="AT291" s="18" t="s">
        <v>152</v>
      </c>
      <c r="AU291" s="18" t="s">
        <v>88</v>
      </c>
    </row>
    <row r="292" spans="2:65" s="1" customFormat="1" ht="24.2" customHeight="1">
      <c r="B292" s="132"/>
      <c r="C292" s="176" t="s">
        <v>636</v>
      </c>
      <c r="D292" s="176" t="s">
        <v>331</v>
      </c>
      <c r="E292" s="177" t="s">
        <v>1476</v>
      </c>
      <c r="F292" s="178" t="s">
        <v>1477</v>
      </c>
      <c r="G292" s="179" t="s">
        <v>320</v>
      </c>
      <c r="H292" s="180">
        <v>1</v>
      </c>
      <c r="I292" s="181"/>
      <c r="J292" s="182">
        <f>ROUND(I292*H292,2)</f>
        <v>0</v>
      </c>
      <c r="K292" s="178" t="s">
        <v>3</v>
      </c>
      <c r="L292" s="183"/>
      <c r="M292" s="184" t="s">
        <v>3</v>
      </c>
      <c r="N292" s="185" t="s">
        <v>49</v>
      </c>
      <c r="P292" s="142">
        <f>O292*H292</f>
        <v>0</v>
      </c>
      <c r="Q292" s="142">
        <v>0</v>
      </c>
      <c r="R292" s="142">
        <f>Q292*H292</f>
        <v>0</v>
      </c>
      <c r="S292" s="142">
        <v>0</v>
      </c>
      <c r="T292" s="143">
        <f>S292*H292</f>
        <v>0</v>
      </c>
      <c r="AR292" s="144" t="s">
        <v>1327</v>
      </c>
      <c r="AT292" s="144" t="s">
        <v>331</v>
      </c>
      <c r="AU292" s="144" t="s">
        <v>88</v>
      </c>
      <c r="AY292" s="18" t="s">
        <v>143</v>
      </c>
      <c r="BE292" s="145">
        <f>IF(N292="základní",J292,0)</f>
        <v>0</v>
      </c>
      <c r="BF292" s="145">
        <f>IF(N292="snížená",J292,0)</f>
        <v>0</v>
      </c>
      <c r="BG292" s="145">
        <f>IF(N292="zákl. přenesená",J292,0)</f>
        <v>0</v>
      </c>
      <c r="BH292" s="145">
        <f>IF(N292="sníž. přenesená",J292,0)</f>
        <v>0</v>
      </c>
      <c r="BI292" s="145">
        <f>IF(N292="nulová",J292,0)</f>
        <v>0</v>
      </c>
      <c r="BJ292" s="18" t="s">
        <v>86</v>
      </c>
      <c r="BK292" s="145">
        <f>ROUND(I292*H292,2)</f>
        <v>0</v>
      </c>
      <c r="BL292" s="18" t="s">
        <v>660</v>
      </c>
      <c r="BM292" s="144" t="s">
        <v>1478</v>
      </c>
    </row>
    <row r="293" spans="2:65" s="1" customFormat="1" ht="11.25">
      <c r="B293" s="33"/>
      <c r="D293" s="146" t="s">
        <v>152</v>
      </c>
      <c r="F293" s="147" t="s">
        <v>1477</v>
      </c>
      <c r="I293" s="148"/>
      <c r="L293" s="33"/>
      <c r="M293" s="149"/>
      <c r="T293" s="54"/>
      <c r="AT293" s="18" t="s">
        <v>152</v>
      </c>
      <c r="AU293" s="18" t="s">
        <v>88</v>
      </c>
    </row>
    <row r="294" spans="2:65" s="1" customFormat="1" ht="24.2" customHeight="1">
      <c r="B294" s="132"/>
      <c r="C294" s="176" t="s">
        <v>642</v>
      </c>
      <c r="D294" s="176" t="s">
        <v>331</v>
      </c>
      <c r="E294" s="177" t="s">
        <v>1479</v>
      </c>
      <c r="F294" s="178" t="s">
        <v>1480</v>
      </c>
      <c r="G294" s="179" t="s">
        <v>320</v>
      </c>
      <c r="H294" s="180">
        <v>2</v>
      </c>
      <c r="I294" s="181"/>
      <c r="J294" s="182">
        <f>ROUND(I294*H294,2)</f>
        <v>0</v>
      </c>
      <c r="K294" s="178" t="s">
        <v>3</v>
      </c>
      <c r="L294" s="183"/>
      <c r="M294" s="184" t="s">
        <v>3</v>
      </c>
      <c r="N294" s="185" t="s">
        <v>49</v>
      </c>
      <c r="P294" s="142">
        <f>O294*H294</f>
        <v>0</v>
      </c>
      <c r="Q294" s="142">
        <v>0</v>
      </c>
      <c r="R294" s="142">
        <f>Q294*H294</f>
        <v>0</v>
      </c>
      <c r="S294" s="142">
        <v>0</v>
      </c>
      <c r="T294" s="143">
        <f>S294*H294</f>
        <v>0</v>
      </c>
      <c r="AR294" s="144" t="s">
        <v>1327</v>
      </c>
      <c r="AT294" s="144" t="s">
        <v>331</v>
      </c>
      <c r="AU294" s="144" t="s">
        <v>88</v>
      </c>
      <c r="AY294" s="18" t="s">
        <v>143</v>
      </c>
      <c r="BE294" s="145">
        <f>IF(N294="základní",J294,0)</f>
        <v>0</v>
      </c>
      <c r="BF294" s="145">
        <f>IF(N294="snížená",J294,0)</f>
        <v>0</v>
      </c>
      <c r="BG294" s="145">
        <f>IF(N294="zákl. přenesená",J294,0)</f>
        <v>0</v>
      </c>
      <c r="BH294" s="145">
        <f>IF(N294="sníž. přenesená",J294,0)</f>
        <v>0</v>
      </c>
      <c r="BI294" s="145">
        <f>IF(N294="nulová",J294,0)</f>
        <v>0</v>
      </c>
      <c r="BJ294" s="18" t="s">
        <v>86</v>
      </c>
      <c r="BK294" s="145">
        <f>ROUND(I294*H294,2)</f>
        <v>0</v>
      </c>
      <c r="BL294" s="18" t="s">
        <v>660</v>
      </c>
      <c r="BM294" s="144" t="s">
        <v>1481</v>
      </c>
    </row>
    <row r="295" spans="2:65" s="1" customFormat="1" ht="11.25">
      <c r="B295" s="33"/>
      <c r="D295" s="146" t="s">
        <v>152</v>
      </c>
      <c r="F295" s="147" t="s">
        <v>1480</v>
      </c>
      <c r="I295" s="148"/>
      <c r="L295" s="33"/>
      <c r="M295" s="149"/>
      <c r="T295" s="54"/>
      <c r="AT295" s="18" t="s">
        <v>152</v>
      </c>
      <c r="AU295" s="18" t="s">
        <v>88</v>
      </c>
    </row>
    <row r="296" spans="2:65" s="1" customFormat="1" ht="21.75" customHeight="1">
      <c r="B296" s="132"/>
      <c r="C296" s="176" t="s">
        <v>648</v>
      </c>
      <c r="D296" s="176" t="s">
        <v>331</v>
      </c>
      <c r="E296" s="177" t="s">
        <v>1482</v>
      </c>
      <c r="F296" s="178" t="s">
        <v>1483</v>
      </c>
      <c r="G296" s="179" t="s">
        <v>320</v>
      </c>
      <c r="H296" s="180">
        <v>2</v>
      </c>
      <c r="I296" s="181"/>
      <c r="J296" s="182">
        <f>ROUND(I296*H296,2)</f>
        <v>0</v>
      </c>
      <c r="K296" s="178" t="s">
        <v>3</v>
      </c>
      <c r="L296" s="183"/>
      <c r="M296" s="184" t="s">
        <v>3</v>
      </c>
      <c r="N296" s="185" t="s">
        <v>49</v>
      </c>
      <c r="P296" s="142">
        <f>O296*H296</f>
        <v>0</v>
      </c>
      <c r="Q296" s="142">
        <v>0</v>
      </c>
      <c r="R296" s="142">
        <f>Q296*H296</f>
        <v>0</v>
      </c>
      <c r="S296" s="142">
        <v>0</v>
      </c>
      <c r="T296" s="143">
        <f>S296*H296</f>
        <v>0</v>
      </c>
      <c r="AR296" s="144" t="s">
        <v>1327</v>
      </c>
      <c r="AT296" s="144" t="s">
        <v>331</v>
      </c>
      <c r="AU296" s="144" t="s">
        <v>88</v>
      </c>
      <c r="AY296" s="18" t="s">
        <v>143</v>
      </c>
      <c r="BE296" s="145">
        <f>IF(N296="základní",J296,0)</f>
        <v>0</v>
      </c>
      <c r="BF296" s="145">
        <f>IF(N296="snížená",J296,0)</f>
        <v>0</v>
      </c>
      <c r="BG296" s="145">
        <f>IF(N296="zákl. přenesená",J296,0)</f>
        <v>0</v>
      </c>
      <c r="BH296" s="145">
        <f>IF(N296="sníž. přenesená",J296,0)</f>
        <v>0</v>
      </c>
      <c r="BI296" s="145">
        <f>IF(N296="nulová",J296,0)</f>
        <v>0</v>
      </c>
      <c r="BJ296" s="18" t="s">
        <v>86</v>
      </c>
      <c r="BK296" s="145">
        <f>ROUND(I296*H296,2)</f>
        <v>0</v>
      </c>
      <c r="BL296" s="18" t="s">
        <v>660</v>
      </c>
      <c r="BM296" s="144" t="s">
        <v>1484</v>
      </c>
    </row>
    <row r="297" spans="2:65" s="1" customFormat="1" ht="11.25">
      <c r="B297" s="33"/>
      <c r="D297" s="146" t="s">
        <v>152</v>
      </c>
      <c r="F297" s="147" t="s">
        <v>1483</v>
      </c>
      <c r="I297" s="148"/>
      <c r="L297" s="33"/>
      <c r="M297" s="149"/>
      <c r="T297" s="54"/>
      <c r="AT297" s="18" t="s">
        <v>152</v>
      </c>
      <c r="AU297" s="18" t="s">
        <v>88</v>
      </c>
    </row>
    <row r="298" spans="2:65" s="1" customFormat="1" ht="24.2" customHeight="1">
      <c r="B298" s="132"/>
      <c r="C298" s="176" t="s">
        <v>657</v>
      </c>
      <c r="D298" s="176" t="s">
        <v>331</v>
      </c>
      <c r="E298" s="177" t="s">
        <v>1485</v>
      </c>
      <c r="F298" s="178" t="s">
        <v>1486</v>
      </c>
      <c r="G298" s="179" t="s">
        <v>320</v>
      </c>
      <c r="H298" s="180">
        <v>2</v>
      </c>
      <c r="I298" s="181"/>
      <c r="J298" s="182">
        <f>ROUND(I298*H298,2)</f>
        <v>0</v>
      </c>
      <c r="K298" s="178" t="s">
        <v>3</v>
      </c>
      <c r="L298" s="183"/>
      <c r="M298" s="184" t="s">
        <v>3</v>
      </c>
      <c r="N298" s="185" t="s">
        <v>49</v>
      </c>
      <c r="P298" s="142">
        <f>O298*H298</f>
        <v>0</v>
      </c>
      <c r="Q298" s="142">
        <v>0</v>
      </c>
      <c r="R298" s="142">
        <f>Q298*H298</f>
        <v>0</v>
      </c>
      <c r="S298" s="142">
        <v>0</v>
      </c>
      <c r="T298" s="143">
        <f>S298*H298</f>
        <v>0</v>
      </c>
      <c r="AR298" s="144" t="s">
        <v>1327</v>
      </c>
      <c r="AT298" s="144" t="s">
        <v>331</v>
      </c>
      <c r="AU298" s="144" t="s">
        <v>88</v>
      </c>
      <c r="AY298" s="18" t="s">
        <v>143</v>
      </c>
      <c r="BE298" s="145">
        <f>IF(N298="základní",J298,0)</f>
        <v>0</v>
      </c>
      <c r="BF298" s="145">
        <f>IF(N298="snížená",J298,0)</f>
        <v>0</v>
      </c>
      <c r="BG298" s="145">
        <f>IF(N298="zákl. přenesená",J298,0)</f>
        <v>0</v>
      </c>
      <c r="BH298" s="145">
        <f>IF(N298="sníž. přenesená",J298,0)</f>
        <v>0</v>
      </c>
      <c r="BI298" s="145">
        <f>IF(N298="nulová",J298,0)</f>
        <v>0</v>
      </c>
      <c r="BJ298" s="18" t="s">
        <v>86</v>
      </c>
      <c r="BK298" s="145">
        <f>ROUND(I298*H298,2)</f>
        <v>0</v>
      </c>
      <c r="BL298" s="18" t="s">
        <v>660</v>
      </c>
      <c r="BM298" s="144" t="s">
        <v>1487</v>
      </c>
    </row>
    <row r="299" spans="2:65" s="1" customFormat="1" ht="11.25">
      <c r="B299" s="33"/>
      <c r="D299" s="146" t="s">
        <v>152</v>
      </c>
      <c r="F299" s="147" t="s">
        <v>1486</v>
      </c>
      <c r="I299" s="148"/>
      <c r="L299" s="33"/>
      <c r="M299" s="149"/>
      <c r="T299" s="54"/>
      <c r="AT299" s="18" t="s">
        <v>152</v>
      </c>
      <c r="AU299" s="18" t="s">
        <v>88</v>
      </c>
    </row>
    <row r="300" spans="2:65" s="1" customFormat="1" ht="21.75" customHeight="1">
      <c r="B300" s="132"/>
      <c r="C300" s="176" t="s">
        <v>665</v>
      </c>
      <c r="D300" s="176" t="s">
        <v>331</v>
      </c>
      <c r="E300" s="177" t="s">
        <v>1488</v>
      </c>
      <c r="F300" s="178" t="s">
        <v>1489</v>
      </c>
      <c r="G300" s="179" t="s">
        <v>320</v>
      </c>
      <c r="H300" s="180">
        <v>2</v>
      </c>
      <c r="I300" s="181"/>
      <c r="J300" s="182">
        <f>ROUND(I300*H300,2)</f>
        <v>0</v>
      </c>
      <c r="K300" s="178" t="s">
        <v>3</v>
      </c>
      <c r="L300" s="183"/>
      <c r="M300" s="184" t="s">
        <v>3</v>
      </c>
      <c r="N300" s="185" t="s">
        <v>49</v>
      </c>
      <c r="P300" s="142">
        <f>O300*H300</f>
        <v>0</v>
      </c>
      <c r="Q300" s="142">
        <v>0</v>
      </c>
      <c r="R300" s="142">
        <f>Q300*H300</f>
        <v>0</v>
      </c>
      <c r="S300" s="142">
        <v>0</v>
      </c>
      <c r="T300" s="143">
        <f>S300*H300</f>
        <v>0</v>
      </c>
      <c r="AR300" s="144" t="s">
        <v>1327</v>
      </c>
      <c r="AT300" s="144" t="s">
        <v>331</v>
      </c>
      <c r="AU300" s="144" t="s">
        <v>88</v>
      </c>
      <c r="AY300" s="18" t="s">
        <v>143</v>
      </c>
      <c r="BE300" s="145">
        <f>IF(N300="základní",J300,0)</f>
        <v>0</v>
      </c>
      <c r="BF300" s="145">
        <f>IF(N300="snížená",J300,0)</f>
        <v>0</v>
      </c>
      <c r="BG300" s="145">
        <f>IF(N300="zákl. přenesená",J300,0)</f>
        <v>0</v>
      </c>
      <c r="BH300" s="145">
        <f>IF(N300="sníž. přenesená",J300,0)</f>
        <v>0</v>
      </c>
      <c r="BI300" s="145">
        <f>IF(N300="nulová",J300,0)</f>
        <v>0</v>
      </c>
      <c r="BJ300" s="18" t="s">
        <v>86</v>
      </c>
      <c r="BK300" s="145">
        <f>ROUND(I300*H300,2)</f>
        <v>0</v>
      </c>
      <c r="BL300" s="18" t="s">
        <v>660</v>
      </c>
      <c r="BM300" s="144" t="s">
        <v>1490</v>
      </c>
    </row>
    <row r="301" spans="2:65" s="1" customFormat="1" ht="11.25">
      <c r="B301" s="33"/>
      <c r="D301" s="146" t="s">
        <v>152</v>
      </c>
      <c r="F301" s="147" t="s">
        <v>1489</v>
      </c>
      <c r="I301" s="148"/>
      <c r="L301" s="33"/>
      <c r="M301" s="149"/>
      <c r="T301" s="54"/>
      <c r="AT301" s="18" t="s">
        <v>152</v>
      </c>
      <c r="AU301" s="18" t="s">
        <v>88</v>
      </c>
    </row>
    <row r="302" spans="2:65" s="1" customFormat="1" ht="24.2" customHeight="1">
      <c r="B302" s="132"/>
      <c r="C302" s="176" t="s">
        <v>660</v>
      </c>
      <c r="D302" s="176" t="s">
        <v>331</v>
      </c>
      <c r="E302" s="177" t="s">
        <v>1491</v>
      </c>
      <c r="F302" s="178" t="s">
        <v>1492</v>
      </c>
      <c r="G302" s="179" t="s">
        <v>320</v>
      </c>
      <c r="H302" s="180">
        <v>2</v>
      </c>
      <c r="I302" s="181"/>
      <c r="J302" s="182">
        <f>ROUND(I302*H302,2)</f>
        <v>0</v>
      </c>
      <c r="K302" s="178" t="s">
        <v>3</v>
      </c>
      <c r="L302" s="183"/>
      <c r="M302" s="184" t="s">
        <v>3</v>
      </c>
      <c r="N302" s="185" t="s">
        <v>49</v>
      </c>
      <c r="P302" s="142">
        <f>O302*H302</f>
        <v>0</v>
      </c>
      <c r="Q302" s="142">
        <v>0</v>
      </c>
      <c r="R302" s="142">
        <f>Q302*H302</f>
        <v>0</v>
      </c>
      <c r="S302" s="142">
        <v>0</v>
      </c>
      <c r="T302" s="143">
        <f>S302*H302</f>
        <v>0</v>
      </c>
      <c r="AR302" s="144" t="s">
        <v>1327</v>
      </c>
      <c r="AT302" s="144" t="s">
        <v>331</v>
      </c>
      <c r="AU302" s="144" t="s">
        <v>88</v>
      </c>
      <c r="AY302" s="18" t="s">
        <v>143</v>
      </c>
      <c r="BE302" s="145">
        <f>IF(N302="základní",J302,0)</f>
        <v>0</v>
      </c>
      <c r="BF302" s="145">
        <f>IF(N302="snížená",J302,0)</f>
        <v>0</v>
      </c>
      <c r="BG302" s="145">
        <f>IF(N302="zákl. přenesená",J302,0)</f>
        <v>0</v>
      </c>
      <c r="BH302" s="145">
        <f>IF(N302="sníž. přenesená",J302,0)</f>
        <v>0</v>
      </c>
      <c r="BI302" s="145">
        <f>IF(N302="nulová",J302,0)</f>
        <v>0</v>
      </c>
      <c r="BJ302" s="18" t="s">
        <v>86</v>
      </c>
      <c r="BK302" s="145">
        <f>ROUND(I302*H302,2)</f>
        <v>0</v>
      </c>
      <c r="BL302" s="18" t="s">
        <v>660</v>
      </c>
      <c r="BM302" s="144" t="s">
        <v>1493</v>
      </c>
    </row>
    <row r="303" spans="2:65" s="1" customFormat="1" ht="11.25">
      <c r="B303" s="33"/>
      <c r="D303" s="146" t="s">
        <v>152</v>
      </c>
      <c r="F303" s="147" t="s">
        <v>1492</v>
      </c>
      <c r="I303" s="148"/>
      <c r="L303" s="33"/>
      <c r="M303" s="149"/>
      <c r="T303" s="54"/>
      <c r="AT303" s="18" t="s">
        <v>152</v>
      </c>
      <c r="AU303" s="18" t="s">
        <v>88</v>
      </c>
    </row>
    <row r="304" spans="2:65" s="1" customFormat="1" ht="21.75" customHeight="1">
      <c r="B304" s="132"/>
      <c r="C304" s="176" t="s">
        <v>1049</v>
      </c>
      <c r="D304" s="176" t="s">
        <v>331</v>
      </c>
      <c r="E304" s="177" t="s">
        <v>1494</v>
      </c>
      <c r="F304" s="178" t="s">
        <v>1495</v>
      </c>
      <c r="G304" s="179" t="s">
        <v>320</v>
      </c>
      <c r="H304" s="180">
        <v>2</v>
      </c>
      <c r="I304" s="181"/>
      <c r="J304" s="182">
        <f>ROUND(I304*H304,2)</f>
        <v>0</v>
      </c>
      <c r="K304" s="178" t="s">
        <v>3</v>
      </c>
      <c r="L304" s="183"/>
      <c r="M304" s="184" t="s">
        <v>3</v>
      </c>
      <c r="N304" s="185" t="s">
        <v>49</v>
      </c>
      <c r="P304" s="142">
        <f>O304*H304</f>
        <v>0</v>
      </c>
      <c r="Q304" s="142">
        <v>0</v>
      </c>
      <c r="R304" s="142">
        <f>Q304*H304</f>
        <v>0</v>
      </c>
      <c r="S304" s="142">
        <v>0</v>
      </c>
      <c r="T304" s="143">
        <f>S304*H304</f>
        <v>0</v>
      </c>
      <c r="AR304" s="144" t="s">
        <v>1327</v>
      </c>
      <c r="AT304" s="144" t="s">
        <v>331</v>
      </c>
      <c r="AU304" s="144" t="s">
        <v>88</v>
      </c>
      <c r="AY304" s="18" t="s">
        <v>143</v>
      </c>
      <c r="BE304" s="145">
        <f>IF(N304="základní",J304,0)</f>
        <v>0</v>
      </c>
      <c r="BF304" s="145">
        <f>IF(N304="snížená",J304,0)</f>
        <v>0</v>
      </c>
      <c r="BG304" s="145">
        <f>IF(N304="zákl. přenesená",J304,0)</f>
        <v>0</v>
      </c>
      <c r="BH304" s="145">
        <f>IF(N304="sníž. přenesená",J304,0)</f>
        <v>0</v>
      </c>
      <c r="BI304" s="145">
        <f>IF(N304="nulová",J304,0)</f>
        <v>0</v>
      </c>
      <c r="BJ304" s="18" t="s">
        <v>86</v>
      </c>
      <c r="BK304" s="145">
        <f>ROUND(I304*H304,2)</f>
        <v>0</v>
      </c>
      <c r="BL304" s="18" t="s">
        <v>660</v>
      </c>
      <c r="BM304" s="144" t="s">
        <v>1496</v>
      </c>
    </row>
    <row r="305" spans="2:65" s="1" customFormat="1" ht="11.25">
      <c r="B305" s="33"/>
      <c r="D305" s="146" t="s">
        <v>152</v>
      </c>
      <c r="F305" s="147" t="s">
        <v>1495</v>
      </c>
      <c r="I305" s="148"/>
      <c r="L305" s="33"/>
      <c r="M305" s="149"/>
      <c r="T305" s="54"/>
      <c r="AT305" s="18" t="s">
        <v>152</v>
      </c>
      <c r="AU305" s="18" t="s">
        <v>88</v>
      </c>
    </row>
    <row r="306" spans="2:65" s="1" customFormat="1" ht="24.2" customHeight="1">
      <c r="B306" s="132"/>
      <c r="C306" s="176" t="s">
        <v>1053</v>
      </c>
      <c r="D306" s="176" t="s">
        <v>331</v>
      </c>
      <c r="E306" s="177" t="s">
        <v>1497</v>
      </c>
      <c r="F306" s="178" t="s">
        <v>1498</v>
      </c>
      <c r="G306" s="179" t="s">
        <v>320</v>
      </c>
      <c r="H306" s="180">
        <v>2</v>
      </c>
      <c r="I306" s="181"/>
      <c r="J306" s="182">
        <f>ROUND(I306*H306,2)</f>
        <v>0</v>
      </c>
      <c r="K306" s="178" t="s">
        <v>3</v>
      </c>
      <c r="L306" s="183"/>
      <c r="M306" s="184" t="s">
        <v>3</v>
      </c>
      <c r="N306" s="185" t="s">
        <v>49</v>
      </c>
      <c r="P306" s="142">
        <f>O306*H306</f>
        <v>0</v>
      </c>
      <c r="Q306" s="142">
        <v>0</v>
      </c>
      <c r="R306" s="142">
        <f>Q306*H306</f>
        <v>0</v>
      </c>
      <c r="S306" s="142">
        <v>0</v>
      </c>
      <c r="T306" s="143">
        <f>S306*H306</f>
        <v>0</v>
      </c>
      <c r="AR306" s="144" t="s">
        <v>1327</v>
      </c>
      <c r="AT306" s="144" t="s">
        <v>331</v>
      </c>
      <c r="AU306" s="144" t="s">
        <v>88</v>
      </c>
      <c r="AY306" s="18" t="s">
        <v>143</v>
      </c>
      <c r="BE306" s="145">
        <f>IF(N306="základní",J306,0)</f>
        <v>0</v>
      </c>
      <c r="BF306" s="145">
        <f>IF(N306="snížená",J306,0)</f>
        <v>0</v>
      </c>
      <c r="BG306" s="145">
        <f>IF(N306="zákl. přenesená",J306,0)</f>
        <v>0</v>
      </c>
      <c r="BH306" s="145">
        <f>IF(N306="sníž. přenesená",J306,0)</f>
        <v>0</v>
      </c>
      <c r="BI306" s="145">
        <f>IF(N306="nulová",J306,0)</f>
        <v>0</v>
      </c>
      <c r="BJ306" s="18" t="s">
        <v>86</v>
      </c>
      <c r="BK306" s="145">
        <f>ROUND(I306*H306,2)</f>
        <v>0</v>
      </c>
      <c r="BL306" s="18" t="s">
        <v>660</v>
      </c>
      <c r="BM306" s="144" t="s">
        <v>1499</v>
      </c>
    </row>
    <row r="307" spans="2:65" s="1" customFormat="1" ht="11.25">
      <c r="B307" s="33"/>
      <c r="D307" s="146" t="s">
        <v>152</v>
      </c>
      <c r="F307" s="147" t="s">
        <v>1498</v>
      </c>
      <c r="I307" s="148"/>
      <c r="L307" s="33"/>
      <c r="M307" s="149"/>
      <c r="T307" s="54"/>
      <c r="AT307" s="18" t="s">
        <v>152</v>
      </c>
      <c r="AU307" s="18" t="s">
        <v>88</v>
      </c>
    </row>
    <row r="308" spans="2:65" s="1" customFormat="1" ht="16.5" customHeight="1">
      <c r="B308" s="132"/>
      <c r="C308" s="133" t="s">
        <v>1057</v>
      </c>
      <c r="D308" s="133" t="s">
        <v>145</v>
      </c>
      <c r="E308" s="134" t="s">
        <v>1500</v>
      </c>
      <c r="F308" s="135" t="s">
        <v>1501</v>
      </c>
      <c r="G308" s="136" t="s">
        <v>1502</v>
      </c>
      <c r="H308" s="137">
        <v>1</v>
      </c>
      <c r="I308" s="138"/>
      <c r="J308" s="139">
        <f>ROUND(I308*H308,2)</f>
        <v>0</v>
      </c>
      <c r="K308" s="135" t="s">
        <v>149</v>
      </c>
      <c r="L308" s="33"/>
      <c r="M308" s="140" t="s">
        <v>3</v>
      </c>
      <c r="N308" s="141" t="s">
        <v>49</v>
      </c>
      <c r="P308" s="142">
        <f>O308*H308</f>
        <v>0</v>
      </c>
      <c r="Q308" s="142">
        <v>0</v>
      </c>
      <c r="R308" s="142">
        <f>Q308*H308</f>
        <v>0</v>
      </c>
      <c r="S308" s="142">
        <v>0</v>
      </c>
      <c r="T308" s="143">
        <f>S308*H308</f>
        <v>0</v>
      </c>
      <c r="AR308" s="144" t="s">
        <v>86</v>
      </c>
      <c r="AT308" s="144" t="s">
        <v>145</v>
      </c>
      <c r="AU308" s="144" t="s">
        <v>88</v>
      </c>
      <c r="AY308" s="18" t="s">
        <v>143</v>
      </c>
      <c r="BE308" s="145">
        <f>IF(N308="základní",J308,0)</f>
        <v>0</v>
      </c>
      <c r="BF308" s="145">
        <f>IF(N308="snížená",J308,0)</f>
        <v>0</v>
      </c>
      <c r="BG308" s="145">
        <f>IF(N308="zákl. přenesená",J308,0)</f>
        <v>0</v>
      </c>
      <c r="BH308" s="145">
        <f>IF(N308="sníž. přenesená",J308,0)</f>
        <v>0</v>
      </c>
      <c r="BI308" s="145">
        <f>IF(N308="nulová",J308,0)</f>
        <v>0</v>
      </c>
      <c r="BJ308" s="18" t="s">
        <v>86</v>
      </c>
      <c r="BK308" s="145">
        <f>ROUND(I308*H308,2)</f>
        <v>0</v>
      </c>
      <c r="BL308" s="18" t="s">
        <v>86</v>
      </c>
      <c r="BM308" s="144" t="s">
        <v>1503</v>
      </c>
    </row>
    <row r="309" spans="2:65" s="1" customFormat="1" ht="11.25">
      <c r="B309" s="33"/>
      <c r="D309" s="146" t="s">
        <v>152</v>
      </c>
      <c r="F309" s="147" t="s">
        <v>1504</v>
      </c>
      <c r="I309" s="148"/>
      <c r="L309" s="33"/>
      <c r="M309" s="149"/>
      <c r="T309" s="54"/>
      <c r="AT309" s="18" t="s">
        <v>152</v>
      </c>
      <c r="AU309" s="18" t="s">
        <v>88</v>
      </c>
    </row>
    <row r="310" spans="2:65" s="1" customFormat="1" ht="11.25">
      <c r="B310" s="33"/>
      <c r="D310" s="150" t="s">
        <v>154</v>
      </c>
      <c r="F310" s="151" t="s">
        <v>1505</v>
      </c>
      <c r="I310" s="148"/>
      <c r="L310" s="33"/>
      <c r="M310" s="149"/>
      <c r="T310" s="54"/>
      <c r="AT310" s="18" t="s">
        <v>154</v>
      </c>
      <c r="AU310" s="18" t="s">
        <v>88</v>
      </c>
    </row>
    <row r="311" spans="2:65" s="1" customFormat="1" ht="16.5" customHeight="1">
      <c r="B311" s="132"/>
      <c r="C311" s="133" t="s">
        <v>1061</v>
      </c>
      <c r="D311" s="133" t="s">
        <v>145</v>
      </c>
      <c r="E311" s="134" t="s">
        <v>1506</v>
      </c>
      <c r="F311" s="135" t="s">
        <v>1507</v>
      </c>
      <c r="G311" s="136" t="s">
        <v>1502</v>
      </c>
      <c r="H311" s="137">
        <v>2</v>
      </c>
      <c r="I311" s="138"/>
      <c r="J311" s="139">
        <f>ROUND(I311*H311,2)</f>
        <v>0</v>
      </c>
      <c r="K311" s="135" t="s">
        <v>149</v>
      </c>
      <c r="L311" s="33"/>
      <c r="M311" s="140" t="s">
        <v>3</v>
      </c>
      <c r="N311" s="141" t="s">
        <v>49</v>
      </c>
      <c r="P311" s="142">
        <f>O311*H311</f>
        <v>0</v>
      </c>
      <c r="Q311" s="142">
        <v>0</v>
      </c>
      <c r="R311" s="142">
        <f>Q311*H311</f>
        <v>0</v>
      </c>
      <c r="S311" s="142">
        <v>0</v>
      </c>
      <c r="T311" s="143">
        <f>S311*H311</f>
        <v>0</v>
      </c>
      <c r="AR311" s="144" t="s">
        <v>86</v>
      </c>
      <c r="AT311" s="144" t="s">
        <v>145</v>
      </c>
      <c r="AU311" s="144" t="s">
        <v>88</v>
      </c>
      <c r="AY311" s="18" t="s">
        <v>143</v>
      </c>
      <c r="BE311" s="145">
        <f>IF(N311="základní",J311,0)</f>
        <v>0</v>
      </c>
      <c r="BF311" s="145">
        <f>IF(N311="snížená",J311,0)</f>
        <v>0</v>
      </c>
      <c r="BG311" s="145">
        <f>IF(N311="zákl. přenesená",J311,0)</f>
        <v>0</v>
      </c>
      <c r="BH311" s="145">
        <f>IF(N311="sníž. přenesená",J311,0)</f>
        <v>0</v>
      </c>
      <c r="BI311" s="145">
        <f>IF(N311="nulová",J311,0)</f>
        <v>0</v>
      </c>
      <c r="BJ311" s="18" t="s">
        <v>86</v>
      </c>
      <c r="BK311" s="145">
        <f>ROUND(I311*H311,2)</f>
        <v>0</v>
      </c>
      <c r="BL311" s="18" t="s">
        <v>86</v>
      </c>
      <c r="BM311" s="144" t="s">
        <v>1508</v>
      </c>
    </row>
    <row r="312" spans="2:65" s="1" customFormat="1" ht="11.25">
      <c r="B312" s="33"/>
      <c r="D312" s="146" t="s">
        <v>152</v>
      </c>
      <c r="F312" s="147" t="s">
        <v>1509</v>
      </c>
      <c r="I312" s="148"/>
      <c r="L312" s="33"/>
      <c r="M312" s="149"/>
      <c r="T312" s="54"/>
      <c r="AT312" s="18" t="s">
        <v>152</v>
      </c>
      <c r="AU312" s="18" t="s">
        <v>88</v>
      </c>
    </row>
    <row r="313" spans="2:65" s="1" customFormat="1" ht="11.25">
      <c r="B313" s="33"/>
      <c r="D313" s="150" t="s">
        <v>154</v>
      </c>
      <c r="F313" s="151" t="s">
        <v>1510</v>
      </c>
      <c r="I313" s="148"/>
      <c r="L313" s="33"/>
      <c r="M313" s="149"/>
      <c r="T313" s="54"/>
      <c r="AT313" s="18" t="s">
        <v>154</v>
      </c>
      <c r="AU313" s="18" t="s">
        <v>88</v>
      </c>
    </row>
    <row r="314" spans="2:65" s="1" customFormat="1" ht="16.5" customHeight="1">
      <c r="B314" s="132"/>
      <c r="C314" s="133" t="s">
        <v>1065</v>
      </c>
      <c r="D314" s="133" t="s">
        <v>145</v>
      </c>
      <c r="E314" s="134" t="s">
        <v>1511</v>
      </c>
      <c r="F314" s="135" t="s">
        <v>1512</v>
      </c>
      <c r="G314" s="136" t="s">
        <v>1502</v>
      </c>
      <c r="H314" s="137">
        <v>3</v>
      </c>
      <c r="I314" s="138"/>
      <c r="J314" s="139">
        <f>ROUND(I314*H314,2)</f>
        <v>0</v>
      </c>
      <c r="K314" s="135" t="s">
        <v>149</v>
      </c>
      <c r="L314" s="33"/>
      <c r="M314" s="140" t="s">
        <v>3</v>
      </c>
      <c r="N314" s="141" t="s">
        <v>49</v>
      </c>
      <c r="P314" s="142">
        <f>O314*H314</f>
        <v>0</v>
      </c>
      <c r="Q314" s="142">
        <v>0</v>
      </c>
      <c r="R314" s="142">
        <f>Q314*H314</f>
        <v>0</v>
      </c>
      <c r="S314" s="142">
        <v>0</v>
      </c>
      <c r="T314" s="143">
        <f>S314*H314</f>
        <v>0</v>
      </c>
      <c r="AR314" s="144" t="s">
        <v>86</v>
      </c>
      <c r="AT314" s="144" t="s">
        <v>145</v>
      </c>
      <c r="AU314" s="144" t="s">
        <v>88</v>
      </c>
      <c r="AY314" s="18" t="s">
        <v>143</v>
      </c>
      <c r="BE314" s="145">
        <f>IF(N314="základní",J314,0)</f>
        <v>0</v>
      </c>
      <c r="BF314" s="145">
        <f>IF(N314="snížená",J314,0)</f>
        <v>0</v>
      </c>
      <c r="BG314" s="145">
        <f>IF(N314="zákl. přenesená",J314,0)</f>
        <v>0</v>
      </c>
      <c r="BH314" s="145">
        <f>IF(N314="sníž. přenesená",J314,0)</f>
        <v>0</v>
      </c>
      <c r="BI314" s="145">
        <f>IF(N314="nulová",J314,0)</f>
        <v>0</v>
      </c>
      <c r="BJ314" s="18" t="s">
        <v>86</v>
      </c>
      <c r="BK314" s="145">
        <f>ROUND(I314*H314,2)</f>
        <v>0</v>
      </c>
      <c r="BL314" s="18" t="s">
        <v>86</v>
      </c>
      <c r="BM314" s="144" t="s">
        <v>1513</v>
      </c>
    </row>
    <row r="315" spans="2:65" s="1" customFormat="1" ht="11.25">
      <c r="B315" s="33"/>
      <c r="D315" s="146" t="s">
        <v>152</v>
      </c>
      <c r="F315" s="147" t="s">
        <v>1514</v>
      </c>
      <c r="I315" s="148"/>
      <c r="L315" s="33"/>
      <c r="M315" s="149"/>
      <c r="T315" s="54"/>
      <c r="AT315" s="18" t="s">
        <v>152</v>
      </c>
      <c r="AU315" s="18" t="s">
        <v>88</v>
      </c>
    </row>
    <row r="316" spans="2:65" s="1" customFormat="1" ht="11.25">
      <c r="B316" s="33"/>
      <c r="D316" s="150" t="s">
        <v>154</v>
      </c>
      <c r="F316" s="151" t="s">
        <v>1515</v>
      </c>
      <c r="I316" s="148"/>
      <c r="L316" s="33"/>
      <c r="M316" s="149"/>
      <c r="T316" s="54"/>
      <c r="AT316" s="18" t="s">
        <v>154</v>
      </c>
      <c r="AU316" s="18" t="s">
        <v>88</v>
      </c>
    </row>
    <row r="317" spans="2:65" s="1" customFormat="1" ht="16.5" customHeight="1">
      <c r="B317" s="132"/>
      <c r="C317" s="133" t="s">
        <v>1069</v>
      </c>
      <c r="D317" s="133" t="s">
        <v>145</v>
      </c>
      <c r="E317" s="134" t="s">
        <v>1516</v>
      </c>
      <c r="F317" s="135" t="s">
        <v>1517</v>
      </c>
      <c r="G317" s="136" t="s">
        <v>180</v>
      </c>
      <c r="H317" s="137">
        <v>1</v>
      </c>
      <c r="I317" s="138"/>
      <c r="J317" s="139">
        <f>ROUND(I317*H317,2)</f>
        <v>0</v>
      </c>
      <c r="K317" s="135" t="s">
        <v>149</v>
      </c>
      <c r="L317" s="33"/>
      <c r="M317" s="140" t="s">
        <v>3</v>
      </c>
      <c r="N317" s="141" t="s">
        <v>49</v>
      </c>
      <c r="P317" s="142">
        <f>O317*H317</f>
        <v>0</v>
      </c>
      <c r="Q317" s="142">
        <v>0</v>
      </c>
      <c r="R317" s="142">
        <f>Q317*H317</f>
        <v>0</v>
      </c>
      <c r="S317" s="142">
        <v>0</v>
      </c>
      <c r="T317" s="143">
        <f>S317*H317</f>
        <v>0</v>
      </c>
      <c r="AR317" s="144" t="s">
        <v>86</v>
      </c>
      <c r="AT317" s="144" t="s">
        <v>145</v>
      </c>
      <c r="AU317" s="144" t="s">
        <v>88</v>
      </c>
      <c r="AY317" s="18" t="s">
        <v>143</v>
      </c>
      <c r="BE317" s="145">
        <f>IF(N317="základní",J317,0)</f>
        <v>0</v>
      </c>
      <c r="BF317" s="145">
        <f>IF(N317="snížená",J317,0)</f>
        <v>0</v>
      </c>
      <c r="BG317" s="145">
        <f>IF(N317="zákl. přenesená",J317,0)</f>
        <v>0</v>
      </c>
      <c r="BH317" s="145">
        <f>IF(N317="sníž. přenesená",J317,0)</f>
        <v>0</v>
      </c>
      <c r="BI317" s="145">
        <f>IF(N317="nulová",J317,0)</f>
        <v>0</v>
      </c>
      <c r="BJ317" s="18" t="s">
        <v>86</v>
      </c>
      <c r="BK317" s="145">
        <f>ROUND(I317*H317,2)</f>
        <v>0</v>
      </c>
      <c r="BL317" s="18" t="s">
        <v>86</v>
      </c>
      <c r="BM317" s="144" t="s">
        <v>1518</v>
      </c>
    </row>
    <row r="318" spans="2:65" s="1" customFormat="1" ht="11.25">
      <c r="B318" s="33"/>
      <c r="D318" s="146" t="s">
        <v>152</v>
      </c>
      <c r="F318" s="147" t="s">
        <v>1519</v>
      </c>
      <c r="I318" s="148"/>
      <c r="L318" s="33"/>
      <c r="M318" s="149"/>
      <c r="T318" s="54"/>
      <c r="AT318" s="18" t="s">
        <v>152</v>
      </c>
      <c r="AU318" s="18" t="s">
        <v>88</v>
      </c>
    </row>
    <row r="319" spans="2:65" s="1" customFormat="1" ht="11.25">
      <c r="B319" s="33"/>
      <c r="D319" s="150" t="s">
        <v>154</v>
      </c>
      <c r="F319" s="151" t="s">
        <v>1520</v>
      </c>
      <c r="I319" s="148"/>
      <c r="L319" s="33"/>
      <c r="M319" s="149"/>
      <c r="T319" s="54"/>
      <c r="AT319" s="18" t="s">
        <v>154</v>
      </c>
      <c r="AU319" s="18" t="s">
        <v>88</v>
      </c>
    </row>
    <row r="320" spans="2:65" s="1" customFormat="1" ht="16.5" customHeight="1">
      <c r="B320" s="132"/>
      <c r="C320" s="133" t="s">
        <v>1073</v>
      </c>
      <c r="D320" s="133" t="s">
        <v>145</v>
      </c>
      <c r="E320" s="134" t="s">
        <v>1521</v>
      </c>
      <c r="F320" s="135" t="s">
        <v>1522</v>
      </c>
      <c r="G320" s="136" t="s">
        <v>180</v>
      </c>
      <c r="H320" s="137">
        <v>6</v>
      </c>
      <c r="I320" s="138"/>
      <c r="J320" s="139">
        <f>ROUND(I320*H320,2)</f>
        <v>0</v>
      </c>
      <c r="K320" s="135" t="s">
        <v>149</v>
      </c>
      <c r="L320" s="33"/>
      <c r="M320" s="140" t="s">
        <v>3</v>
      </c>
      <c r="N320" s="141" t="s">
        <v>49</v>
      </c>
      <c r="P320" s="142">
        <f>O320*H320</f>
        <v>0</v>
      </c>
      <c r="Q320" s="142">
        <v>0</v>
      </c>
      <c r="R320" s="142">
        <f>Q320*H320</f>
        <v>0</v>
      </c>
      <c r="S320" s="142">
        <v>0</v>
      </c>
      <c r="T320" s="143">
        <f>S320*H320</f>
        <v>0</v>
      </c>
      <c r="AR320" s="144" t="s">
        <v>86</v>
      </c>
      <c r="AT320" s="144" t="s">
        <v>145</v>
      </c>
      <c r="AU320" s="144" t="s">
        <v>88</v>
      </c>
      <c r="AY320" s="18" t="s">
        <v>143</v>
      </c>
      <c r="BE320" s="145">
        <f>IF(N320="základní",J320,0)</f>
        <v>0</v>
      </c>
      <c r="BF320" s="145">
        <f>IF(N320="snížená",J320,0)</f>
        <v>0</v>
      </c>
      <c r="BG320" s="145">
        <f>IF(N320="zákl. přenesená",J320,0)</f>
        <v>0</v>
      </c>
      <c r="BH320" s="145">
        <f>IF(N320="sníž. přenesená",J320,0)</f>
        <v>0</v>
      </c>
      <c r="BI320" s="145">
        <f>IF(N320="nulová",J320,0)</f>
        <v>0</v>
      </c>
      <c r="BJ320" s="18" t="s">
        <v>86</v>
      </c>
      <c r="BK320" s="145">
        <f>ROUND(I320*H320,2)</f>
        <v>0</v>
      </c>
      <c r="BL320" s="18" t="s">
        <v>86</v>
      </c>
      <c r="BM320" s="144" t="s">
        <v>1523</v>
      </c>
    </row>
    <row r="321" spans="2:65" s="1" customFormat="1" ht="11.25">
      <c r="B321" s="33"/>
      <c r="D321" s="146" t="s">
        <v>152</v>
      </c>
      <c r="F321" s="147" t="s">
        <v>1524</v>
      </c>
      <c r="I321" s="148"/>
      <c r="L321" s="33"/>
      <c r="M321" s="149"/>
      <c r="T321" s="54"/>
      <c r="AT321" s="18" t="s">
        <v>152</v>
      </c>
      <c r="AU321" s="18" t="s">
        <v>88</v>
      </c>
    </row>
    <row r="322" spans="2:65" s="1" customFormat="1" ht="11.25">
      <c r="B322" s="33"/>
      <c r="D322" s="150" t="s">
        <v>154</v>
      </c>
      <c r="F322" s="151" t="s">
        <v>1525</v>
      </c>
      <c r="I322" s="148"/>
      <c r="L322" s="33"/>
      <c r="M322" s="149"/>
      <c r="T322" s="54"/>
      <c r="AT322" s="18" t="s">
        <v>154</v>
      </c>
      <c r="AU322" s="18" t="s">
        <v>88</v>
      </c>
    </row>
    <row r="323" spans="2:65" s="1" customFormat="1" ht="16.5" customHeight="1">
      <c r="B323" s="132"/>
      <c r="C323" s="133" t="s">
        <v>1077</v>
      </c>
      <c r="D323" s="133" t="s">
        <v>145</v>
      </c>
      <c r="E323" s="134" t="s">
        <v>1526</v>
      </c>
      <c r="F323" s="135" t="s">
        <v>1527</v>
      </c>
      <c r="G323" s="136" t="s">
        <v>180</v>
      </c>
      <c r="H323" s="137">
        <v>30.5</v>
      </c>
      <c r="I323" s="138"/>
      <c r="J323" s="139">
        <f>ROUND(I323*H323,2)</f>
        <v>0</v>
      </c>
      <c r="K323" s="135" t="s">
        <v>149</v>
      </c>
      <c r="L323" s="33"/>
      <c r="M323" s="140" t="s">
        <v>3</v>
      </c>
      <c r="N323" s="141" t="s">
        <v>49</v>
      </c>
      <c r="P323" s="142">
        <f>O323*H323</f>
        <v>0</v>
      </c>
      <c r="Q323" s="142">
        <v>0</v>
      </c>
      <c r="R323" s="142">
        <f>Q323*H323</f>
        <v>0</v>
      </c>
      <c r="S323" s="142">
        <v>0</v>
      </c>
      <c r="T323" s="143">
        <f>S323*H323</f>
        <v>0</v>
      </c>
      <c r="AR323" s="144" t="s">
        <v>86</v>
      </c>
      <c r="AT323" s="144" t="s">
        <v>145</v>
      </c>
      <c r="AU323" s="144" t="s">
        <v>88</v>
      </c>
      <c r="AY323" s="18" t="s">
        <v>143</v>
      </c>
      <c r="BE323" s="145">
        <f>IF(N323="základní",J323,0)</f>
        <v>0</v>
      </c>
      <c r="BF323" s="145">
        <f>IF(N323="snížená",J323,0)</f>
        <v>0</v>
      </c>
      <c r="BG323" s="145">
        <f>IF(N323="zákl. přenesená",J323,0)</f>
        <v>0</v>
      </c>
      <c r="BH323" s="145">
        <f>IF(N323="sníž. přenesená",J323,0)</f>
        <v>0</v>
      </c>
      <c r="BI323" s="145">
        <f>IF(N323="nulová",J323,0)</f>
        <v>0</v>
      </c>
      <c r="BJ323" s="18" t="s">
        <v>86</v>
      </c>
      <c r="BK323" s="145">
        <f>ROUND(I323*H323,2)</f>
        <v>0</v>
      </c>
      <c r="BL323" s="18" t="s">
        <v>86</v>
      </c>
      <c r="BM323" s="144" t="s">
        <v>1528</v>
      </c>
    </row>
    <row r="324" spans="2:65" s="1" customFormat="1" ht="11.25">
      <c r="B324" s="33"/>
      <c r="D324" s="146" t="s">
        <v>152</v>
      </c>
      <c r="F324" s="147" t="s">
        <v>1529</v>
      </c>
      <c r="I324" s="148"/>
      <c r="L324" s="33"/>
      <c r="M324" s="149"/>
      <c r="T324" s="54"/>
      <c r="AT324" s="18" t="s">
        <v>152</v>
      </c>
      <c r="AU324" s="18" t="s">
        <v>88</v>
      </c>
    </row>
    <row r="325" spans="2:65" s="1" customFormat="1" ht="11.25">
      <c r="B325" s="33"/>
      <c r="D325" s="150" t="s">
        <v>154</v>
      </c>
      <c r="F325" s="151" t="s">
        <v>1530</v>
      </c>
      <c r="I325" s="148"/>
      <c r="L325" s="33"/>
      <c r="M325" s="149"/>
      <c r="T325" s="54"/>
      <c r="AT325" s="18" t="s">
        <v>154</v>
      </c>
      <c r="AU325" s="18" t="s">
        <v>88</v>
      </c>
    </row>
    <row r="326" spans="2:65" s="1" customFormat="1" ht="16.5" customHeight="1">
      <c r="B326" s="132"/>
      <c r="C326" s="133" t="s">
        <v>1081</v>
      </c>
      <c r="D326" s="133" t="s">
        <v>145</v>
      </c>
      <c r="E326" s="134" t="s">
        <v>1531</v>
      </c>
      <c r="F326" s="135" t="s">
        <v>1532</v>
      </c>
      <c r="G326" s="136" t="s">
        <v>1533</v>
      </c>
      <c r="H326" s="137">
        <v>1</v>
      </c>
      <c r="I326" s="138"/>
      <c r="J326" s="139">
        <f>ROUND(I326*H326,2)</f>
        <v>0</v>
      </c>
      <c r="K326" s="135" t="s">
        <v>3</v>
      </c>
      <c r="L326" s="33"/>
      <c r="M326" s="140" t="s">
        <v>3</v>
      </c>
      <c r="N326" s="141" t="s">
        <v>49</v>
      </c>
      <c r="P326" s="142">
        <f>O326*H326</f>
        <v>0</v>
      </c>
      <c r="Q326" s="142">
        <v>0</v>
      </c>
      <c r="R326" s="142">
        <f>Q326*H326</f>
        <v>0</v>
      </c>
      <c r="S326" s="142">
        <v>0</v>
      </c>
      <c r="T326" s="143">
        <f>S326*H326</f>
        <v>0</v>
      </c>
      <c r="AR326" s="144" t="s">
        <v>660</v>
      </c>
      <c r="AT326" s="144" t="s">
        <v>145</v>
      </c>
      <c r="AU326" s="144" t="s">
        <v>88</v>
      </c>
      <c r="AY326" s="18" t="s">
        <v>143</v>
      </c>
      <c r="BE326" s="145">
        <f>IF(N326="základní",J326,0)</f>
        <v>0</v>
      </c>
      <c r="BF326" s="145">
        <f>IF(N326="snížená",J326,0)</f>
        <v>0</v>
      </c>
      <c r="BG326" s="145">
        <f>IF(N326="zákl. přenesená",J326,0)</f>
        <v>0</v>
      </c>
      <c r="BH326" s="145">
        <f>IF(N326="sníž. přenesená",J326,0)</f>
        <v>0</v>
      </c>
      <c r="BI326" s="145">
        <f>IF(N326="nulová",J326,0)</f>
        <v>0</v>
      </c>
      <c r="BJ326" s="18" t="s">
        <v>86</v>
      </c>
      <c r="BK326" s="145">
        <f>ROUND(I326*H326,2)</f>
        <v>0</v>
      </c>
      <c r="BL326" s="18" t="s">
        <v>660</v>
      </c>
      <c r="BM326" s="144" t="s">
        <v>1534</v>
      </c>
    </row>
    <row r="327" spans="2:65" s="1" customFormat="1" ht="11.25">
      <c r="B327" s="33"/>
      <c r="D327" s="146" t="s">
        <v>152</v>
      </c>
      <c r="F327" s="147" t="s">
        <v>1532</v>
      </c>
      <c r="I327" s="148"/>
      <c r="L327" s="33"/>
      <c r="M327" s="149"/>
      <c r="T327" s="54"/>
      <c r="AT327" s="18" t="s">
        <v>152</v>
      </c>
      <c r="AU327" s="18" t="s">
        <v>88</v>
      </c>
    </row>
    <row r="328" spans="2:65" s="11" customFormat="1" ht="22.9" customHeight="1">
      <c r="B328" s="120"/>
      <c r="D328" s="121" t="s">
        <v>77</v>
      </c>
      <c r="E328" s="130" t="s">
        <v>1535</v>
      </c>
      <c r="F328" s="130" t="s">
        <v>1536</v>
      </c>
      <c r="I328" s="123"/>
      <c r="J328" s="131">
        <f>BK328</f>
        <v>0</v>
      </c>
      <c r="L328" s="120"/>
      <c r="M328" s="125"/>
      <c r="P328" s="126">
        <f>SUM(P329:P394)</f>
        <v>0</v>
      </c>
      <c r="R328" s="126">
        <f>SUM(R329:R394)</f>
        <v>8.2720000000000002E-2</v>
      </c>
      <c r="T328" s="127">
        <f>SUM(T329:T394)</f>
        <v>0</v>
      </c>
      <c r="AR328" s="121" t="s">
        <v>165</v>
      </c>
      <c r="AT328" s="128" t="s">
        <v>77</v>
      </c>
      <c r="AU328" s="128" t="s">
        <v>86</v>
      </c>
      <c r="AY328" s="121" t="s">
        <v>143</v>
      </c>
      <c r="BK328" s="129">
        <f>SUM(BK329:BK394)</f>
        <v>0</v>
      </c>
    </row>
    <row r="329" spans="2:65" s="1" customFormat="1" ht="16.5" customHeight="1">
      <c r="B329" s="132"/>
      <c r="C329" s="133" t="s">
        <v>1085</v>
      </c>
      <c r="D329" s="133" t="s">
        <v>145</v>
      </c>
      <c r="E329" s="134" t="s">
        <v>1537</v>
      </c>
      <c r="F329" s="135" t="s">
        <v>1538</v>
      </c>
      <c r="G329" s="136" t="s">
        <v>320</v>
      </c>
      <c r="H329" s="137">
        <v>1</v>
      </c>
      <c r="I329" s="138"/>
      <c r="J329" s="139">
        <f>ROUND(I329*H329,2)</f>
        <v>0</v>
      </c>
      <c r="K329" s="135" t="s">
        <v>3</v>
      </c>
      <c r="L329" s="33"/>
      <c r="M329" s="140" t="s">
        <v>3</v>
      </c>
      <c r="N329" s="141" t="s">
        <v>49</v>
      </c>
      <c r="P329" s="142">
        <f>O329*H329</f>
        <v>0</v>
      </c>
      <c r="Q329" s="142">
        <v>0</v>
      </c>
      <c r="R329" s="142">
        <f>Q329*H329</f>
        <v>0</v>
      </c>
      <c r="S329" s="142">
        <v>0</v>
      </c>
      <c r="T329" s="143">
        <f>S329*H329</f>
        <v>0</v>
      </c>
      <c r="AR329" s="144" t="s">
        <v>660</v>
      </c>
      <c r="AT329" s="144" t="s">
        <v>145</v>
      </c>
      <c r="AU329" s="144" t="s">
        <v>88</v>
      </c>
      <c r="AY329" s="18" t="s">
        <v>143</v>
      </c>
      <c r="BE329" s="145">
        <f>IF(N329="základní",J329,0)</f>
        <v>0</v>
      </c>
      <c r="BF329" s="145">
        <f>IF(N329="snížená",J329,0)</f>
        <v>0</v>
      </c>
      <c r="BG329" s="145">
        <f>IF(N329="zákl. přenesená",J329,0)</f>
        <v>0</v>
      </c>
      <c r="BH329" s="145">
        <f>IF(N329="sníž. přenesená",J329,0)</f>
        <v>0</v>
      </c>
      <c r="BI329" s="145">
        <f>IF(N329="nulová",J329,0)</f>
        <v>0</v>
      </c>
      <c r="BJ329" s="18" t="s">
        <v>86</v>
      </c>
      <c r="BK329" s="145">
        <f>ROUND(I329*H329,2)</f>
        <v>0</v>
      </c>
      <c r="BL329" s="18" t="s">
        <v>660</v>
      </c>
      <c r="BM329" s="144" t="s">
        <v>1539</v>
      </c>
    </row>
    <row r="330" spans="2:65" s="1" customFormat="1" ht="11.25">
      <c r="B330" s="33"/>
      <c r="D330" s="146" t="s">
        <v>152</v>
      </c>
      <c r="F330" s="147" t="s">
        <v>1538</v>
      </c>
      <c r="I330" s="148"/>
      <c r="L330" s="33"/>
      <c r="M330" s="149"/>
      <c r="T330" s="54"/>
      <c r="AT330" s="18" t="s">
        <v>152</v>
      </c>
      <c r="AU330" s="18" t="s">
        <v>88</v>
      </c>
    </row>
    <row r="331" spans="2:65" s="1" customFormat="1" ht="16.5" customHeight="1">
      <c r="B331" s="132"/>
      <c r="C331" s="176" t="s">
        <v>1089</v>
      </c>
      <c r="D331" s="176" t="s">
        <v>331</v>
      </c>
      <c r="E331" s="177" t="s">
        <v>1540</v>
      </c>
      <c r="F331" s="178" t="s">
        <v>1541</v>
      </c>
      <c r="G331" s="179" t="s">
        <v>320</v>
      </c>
      <c r="H331" s="180">
        <v>1</v>
      </c>
      <c r="I331" s="181"/>
      <c r="J331" s="182">
        <f>ROUND(I331*H331,2)</f>
        <v>0</v>
      </c>
      <c r="K331" s="178" t="s">
        <v>3</v>
      </c>
      <c r="L331" s="183"/>
      <c r="M331" s="184" t="s">
        <v>3</v>
      </c>
      <c r="N331" s="185" t="s">
        <v>49</v>
      </c>
      <c r="P331" s="142">
        <f>O331*H331</f>
        <v>0</v>
      </c>
      <c r="Q331" s="142">
        <v>0</v>
      </c>
      <c r="R331" s="142">
        <f>Q331*H331</f>
        <v>0</v>
      </c>
      <c r="S331" s="142">
        <v>0</v>
      </c>
      <c r="T331" s="143">
        <f>S331*H331</f>
        <v>0</v>
      </c>
      <c r="AR331" s="144" t="s">
        <v>1327</v>
      </c>
      <c r="AT331" s="144" t="s">
        <v>331</v>
      </c>
      <c r="AU331" s="144" t="s">
        <v>88</v>
      </c>
      <c r="AY331" s="18" t="s">
        <v>143</v>
      </c>
      <c r="BE331" s="145">
        <f>IF(N331="základní",J331,0)</f>
        <v>0</v>
      </c>
      <c r="BF331" s="145">
        <f>IF(N331="snížená",J331,0)</f>
        <v>0</v>
      </c>
      <c r="BG331" s="145">
        <f>IF(N331="zákl. přenesená",J331,0)</f>
        <v>0</v>
      </c>
      <c r="BH331" s="145">
        <f>IF(N331="sníž. přenesená",J331,0)</f>
        <v>0</v>
      </c>
      <c r="BI331" s="145">
        <f>IF(N331="nulová",J331,0)</f>
        <v>0</v>
      </c>
      <c r="BJ331" s="18" t="s">
        <v>86</v>
      </c>
      <c r="BK331" s="145">
        <f>ROUND(I331*H331,2)</f>
        <v>0</v>
      </c>
      <c r="BL331" s="18" t="s">
        <v>660</v>
      </c>
      <c r="BM331" s="144" t="s">
        <v>1542</v>
      </c>
    </row>
    <row r="332" spans="2:65" s="1" customFormat="1" ht="11.25">
      <c r="B332" s="33"/>
      <c r="D332" s="146" t="s">
        <v>152</v>
      </c>
      <c r="F332" s="147" t="s">
        <v>1541</v>
      </c>
      <c r="I332" s="148"/>
      <c r="L332" s="33"/>
      <c r="M332" s="149"/>
      <c r="T332" s="54"/>
      <c r="AT332" s="18" t="s">
        <v>152</v>
      </c>
      <c r="AU332" s="18" t="s">
        <v>88</v>
      </c>
    </row>
    <row r="333" spans="2:65" s="1" customFormat="1" ht="21.75" customHeight="1">
      <c r="B333" s="132"/>
      <c r="C333" s="336" t="s">
        <v>1095</v>
      </c>
      <c r="D333" s="336" t="s">
        <v>145</v>
      </c>
      <c r="E333" s="337" t="s">
        <v>1543</v>
      </c>
      <c r="F333" s="338" t="s">
        <v>1544</v>
      </c>
      <c r="G333" s="339" t="s">
        <v>1545</v>
      </c>
      <c r="H333" s="340">
        <v>1</v>
      </c>
      <c r="I333" s="341"/>
      <c r="J333" s="341">
        <f>ROUND(I333*H333,2)</f>
        <v>0</v>
      </c>
      <c r="K333" s="338" t="s">
        <v>2020</v>
      </c>
      <c r="L333" s="33"/>
      <c r="M333" s="140" t="s">
        <v>3</v>
      </c>
      <c r="N333" s="141" t="s">
        <v>49</v>
      </c>
      <c r="P333" s="142">
        <f>O333*H333</f>
        <v>0</v>
      </c>
      <c r="Q333" s="142">
        <v>8.2720000000000002E-2</v>
      </c>
      <c r="R333" s="142">
        <f>Q333*H333</f>
        <v>8.2720000000000002E-2</v>
      </c>
      <c r="S333" s="142">
        <v>0</v>
      </c>
      <c r="T333" s="143">
        <f>S333*H333</f>
        <v>0</v>
      </c>
      <c r="AR333" s="144" t="s">
        <v>660</v>
      </c>
      <c r="AT333" s="144" t="s">
        <v>145</v>
      </c>
      <c r="AU333" s="144" t="s">
        <v>88</v>
      </c>
      <c r="AY333" s="18" t="s">
        <v>143</v>
      </c>
      <c r="BE333" s="145">
        <f>IF(N333="základní",J333,0)</f>
        <v>0</v>
      </c>
      <c r="BF333" s="145">
        <f>IF(N333="snížená",J333,0)</f>
        <v>0</v>
      </c>
      <c r="BG333" s="145">
        <f>IF(N333="zákl. přenesená",J333,0)</f>
        <v>0</v>
      </c>
      <c r="BH333" s="145">
        <f>IF(N333="sníž. přenesená",J333,0)</f>
        <v>0</v>
      </c>
      <c r="BI333" s="145">
        <f>IF(N333="nulová",J333,0)</f>
        <v>0</v>
      </c>
      <c r="BJ333" s="18" t="s">
        <v>86</v>
      </c>
      <c r="BK333" s="145">
        <f>ROUND(I333*H333,2)</f>
        <v>0</v>
      </c>
      <c r="BL333" s="18" t="s">
        <v>660</v>
      </c>
      <c r="BM333" s="144" t="s">
        <v>1546</v>
      </c>
    </row>
    <row r="334" spans="2:65" s="1" customFormat="1" ht="11.25">
      <c r="B334" s="33"/>
      <c r="C334" s="342"/>
      <c r="D334" s="343" t="s">
        <v>152</v>
      </c>
      <c r="E334" s="342"/>
      <c r="F334" s="344" t="s">
        <v>1547</v>
      </c>
      <c r="G334" s="342"/>
      <c r="H334" s="342"/>
      <c r="I334" s="345"/>
      <c r="J334" s="342"/>
      <c r="K334" s="342"/>
      <c r="L334" s="33"/>
      <c r="M334" s="149"/>
      <c r="T334" s="54"/>
      <c r="AT334" s="18" t="s">
        <v>152</v>
      </c>
      <c r="AU334" s="18" t="s">
        <v>88</v>
      </c>
    </row>
    <row r="335" spans="2:65" s="1" customFormat="1" ht="21.75" customHeight="1">
      <c r="B335" s="132"/>
      <c r="C335" s="346" t="s">
        <v>1097</v>
      </c>
      <c r="D335" s="346" t="s">
        <v>331</v>
      </c>
      <c r="E335" s="347" t="s">
        <v>1548</v>
      </c>
      <c r="F335" s="348" t="s">
        <v>1549</v>
      </c>
      <c r="G335" s="349" t="s">
        <v>320</v>
      </c>
      <c r="H335" s="350">
        <v>1</v>
      </c>
      <c r="I335" s="351"/>
      <c r="J335" s="351">
        <f>ROUND(I335*H335,2)</f>
        <v>0</v>
      </c>
      <c r="K335" s="338" t="s">
        <v>2020</v>
      </c>
      <c r="L335" s="183"/>
      <c r="M335" s="184" t="s">
        <v>3</v>
      </c>
      <c r="N335" s="185" t="s">
        <v>49</v>
      </c>
      <c r="P335" s="142">
        <f>O335*H335</f>
        <v>0</v>
      </c>
      <c r="Q335" s="142">
        <v>0</v>
      </c>
      <c r="R335" s="142">
        <f>Q335*H335</f>
        <v>0</v>
      </c>
      <c r="S335" s="142">
        <v>0</v>
      </c>
      <c r="T335" s="143">
        <f>S335*H335</f>
        <v>0</v>
      </c>
      <c r="AR335" s="144" t="s">
        <v>1327</v>
      </c>
      <c r="AT335" s="144" t="s">
        <v>331</v>
      </c>
      <c r="AU335" s="144" t="s">
        <v>88</v>
      </c>
      <c r="AY335" s="18" t="s">
        <v>143</v>
      </c>
      <c r="BE335" s="145">
        <f>IF(N335="základní",J335,0)</f>
        <v>0</v>
      </c>
      <c r="BF335" s="145">
        <f>IF(N335="snížená",J335,0)</f>
        <v>0</v>
      </c>
      <c r="BG335" s="145">
        <f>IF(N335="zákl. přenesená",J335,0)</f>
        <v>0</v>
      </c>
      <c r="BH335" s="145">
        <f>IF(N335="sníž. přenesená",J335,0)</f>
        <v>0</v>
      </c>
      <c r="BI335" s="145">
        <f>IF(N335="nulová",J335,0)</f>
        <v>0</v>
      </c>
      <c r="BJ335" s="18" t="s">
        <v>86</v>
      </c>
      <c r="BK335" s="145">
        <f>ROUND(I335*H335,2)</f>
        <v>0</v>
      </c>
      <c r="BL335" s="18" t="s">
        <v>660</v>
      </c>
      <c r="BM335" s="144" t="s">
        <v>1550</v>
      </c>
    </row>
    <row r="336" spans="2:65" s="1" customFormat="1" ht="12">
      <c r="B336" s="33"/>
      <c r="C336" s="342"/>
      <c r="D336" s="343" t="s">
        <v>152</v>
      </c>
      <c r="E336" s="342"/>
      <c r="F336" s="344" t="s">
        <v>1549</v>
      </c>
      <c r="G336" s="342"/>
      <c r="H336" s="342"/>
      <c r="I336" s="345"/>
      <c r="J336" s="342"/>
      <c r="K336" s="338"/>
      <c r="L336" s="33"/>
      <c r="M336" s="149"/>
      <c r="T336" s="54"/>
      <c r="AT336" s="18" t="s">
        <v>152</v>
      </c>
      <c r="AU336" s="18" t="s">
        <v>88</v>
      </c>
    </row>
    <row r="337" spans="2:65" s="1" customFormat="1" ht="21.75" customHeight="1">
      <c r="B337" s="132"/>
      <c r="C337" s="346" t="s">
        <v>1099</v>
      </c>
      <c r="D337" s="346" t="s">
        <v>331</v>
      </c>
      <c r="E337" s="347" t="s">
        <v>1551</v>
      </c>
      <c r="F337" s="348" t="s">
        <v>1552</v>
      </c>
      <c r="G337" s="349" t="s">
        <v>320</v>
      </c>
      <c r="H337" s="350">
        <v>1</v>
      </c>
      <c r="I337" s="351"/>
      <c r="J337" s="351">
        <f>ROUND(I337*H337,2)</f>
        <v>0</v>
      </c>
      <c r="K337" s="338" t="s">
        <v>2020</v>
      </c>
      <c r="L337" s="183"/>
      <c r="M337" s="184" t="s">
        <v>3</v>
      </c>
      <c r="N337" s="185" t="s">
        <v>49</v>
      </c>
      <c r="P337" s="142">
        <f>O337*H337</f>
        <v>0</v>
      </c>
      <c r="Q337" s="142">
        <v>0</v>
      </c>
      <c r="R337" s="142">
        <f>Q337*H337</f>
        <v>0</v>
      </c>
      <c r="S337" s="142">
        <v>0</v>
      </c>
      <c r="T337" s="143">
        <f>S337*H337</f>
        <v>0</v>
      </c>
      <c r="AR337" s="144" t="s">
        <v>1327</v>
      </c>
      <c r="AT337" s="144" t="s">
        <v>331</v>
      </c>
      <c r="AU337" s="144" t="s">
        <v>88</v>
      </c>
      <c r="AY337" s="18" t="s">
        <v>143</v>
      </c>
      <c r="BE337" s="145">
        <f>IF(N337="základní",J337,0)</f>
        <v>0</v>
      </c>
      <c r="BF337" s="145">
        <f>IF(N337="snížená",J337,0)</f>
        <v>0</v>
      </c>
      <c r="BG337" s="145">
        <f>IF(N337="zákl. přenesená",J337,0)</f>
        <v>0</v>
      </c>
      <c r="BH337" s="145">
        <f>IF(N337="sníž. přenesená",J337,0)</f>
        <v>0</v>
      </c>
      <c r="BI337" s="145">
        <f>IF(N337="nulová",J337,0)</f>
        <v>0</v>
      </c>
      <c r="BJ337" s="18" t="s">
        <v>86</v>
      </c>
      <c r="BK337" s="145">
        <f>ROUND(I337*H337,2)</f>
        <v>0</v>
      </c>
      <c r="BL337" s="18" t="s">
        <v>660</v>
      </c>
      <c r="BM337" s="144" t="s">
        <v>1553</v>
      </c>
    </row>
    <row r="338" spans="2:65" s="1" customFormat="1" ht="12">
      <c r="B338" s="33"/>
      <c r="C338" s="342"/>
      <c r="D338" s="343" t="s">
        <v>152</v>
      </c>
      <c r="E338" s="342"/>
      <c r="F338" s="344" t="s">
        <v>1552</v>
      </c>
      <c r="G338" s="342"/>
      <c r="H338" s="342"/>
      <c r="I338" s="345"/>
      <c r="J338" s="342"/>
      <c r="K338" s="338"/>
      <c r="L338" s="33"/>
      <c r="M338" s="149"/>
      <c r="T338" s="54"/>
      <c r="AT338" s="18" t="s">
        <v>152</v>
      </c>
      <c r="AU338" s="18" t="s">
        <v>88</v>
      </c>
    </row>
    <row r="339" spans="2:65" s="1" customFormat="1" ht="21.75" customHeight="1">
      <c r="B339" s="132"/>
      <c r="C339" s="346" t="s">
        <v>1101</v>
      </c>
      <c r="D339" s="346" t="s">
        <v>331</v>
      </c>
      <c r="E339" s="347" t="s">
        <v>1554</v>
      </c>
      <c r="F339" s="348" t="s">
        <v>1555</v>
      </c>
      <c r="G339" s="349" t="s">
        <v>320</v>
      </c>
      <c r="H339" s="350">
        <v>1</v>
      </c>
      <c r="I339" s="351"/>
      <c r="J339" s="351">
        <f>ROUND(I339*H339,2)</f>
        <v>0</v>
      </c>
      <c r="K339" s="338" t="s">
        <v>2020</v>
      </c>
      <c r="L339" s="183"/>
      <c r="M339" s="184" t="s">
        <v>3</v>
      </c>
      <c r="N339" s="185" t="s">
        <v>49</v>
      </c>
      <c r="P339" s="142">
        <f>O339*H339</f>
        <v>0</v>
      </c>
      <c r="Q339" s="142">
        <v>0</v>
      </c>
      <c r="R339" s="142">
        <f>Q339*H339</f>
        <v>0</v>
      </c>
      <c r="S339" s="142">
        <v>0</v>
      </c>
      <c r="T339" s="143">
        <f>S339*H339</f>
        <v>0</v>
      </c>
      <c r="AR339" s="144" t="s">
        <v>1327</v>
      </c>
      <c r="AT339" s="144" t="s">
        <v>331</v>
      </c>
      <c r="AU339" s="144" t="s">
        <v>88</v>
      </c>
      <c r="AY339" s="18" t="s">
        <v>143</v>
      </c>
      <c r="BE339" s="145">
        <f>IF(N339="základní",J339,0)</f>
        <v>0</v>
      </c>
      <c r="BF339" s="145">
        <f>IF(N339="snížená",J339,0)</f>
        <v>0</v>
      </c>
      <c r="BG339" s="145">
        <f>IF(N339="zákl. přenesená",J339,0)</f>
        <v>0</v>
      </c>
      <c r="BH339" s="145">
        <f>IF(N339="sníž. přenesená",J339,0)</f>
        <v>0</v>
      </c>
      <c r="BI339" s="145">
        <f>IF(N339="nulová",J339,0)</f>
        <v>0</v>
      </c>
      <c r="BJ339" s="18" t="s">
        <v>86</v>
      </c>
      <c r="BK339" s="145">
        <f>ROUND(I339*H339,2)</f>
        <v>0</v>
      </c>
      <c r="BL339" s="18" t="s">
        <v>660</v>
      </c>
      <c r="BM339" s="144" t="s">
        <v>1556</v>
      </c>
    </row>
    <row r="340" spans="2:65" s="1" customFormat="1" ht="12">
      <c r="B340" s="33"/>
      <c r="C340" s="342"/>
      <c r="D340" s="343" t="s">
        <v>152</v>
      </c>
      <c r="E340" s="342"/>
      <c r="F340" s="344" t="s">
        <v>1555</v>
      </c>
      <c r="G340" s="342"/>
      <c r="H340" s="342"/>
      <c r="I340" s="345"/>
      <c r="J340" s="342"/>
      <c r="K340" s="338"/>
      <c r="L340" s="33"/>
      <c r="M340" s="149"/>
      <c r="T340" s="54"/>
      <c r="AT340" s="18" t="s">
        <v>152</v>
      </c>
      <c r="AU340" s="18" t="s">
        <v>88</v>
      </c>
    </row>
    <row r="341" spans="2:65" s="1" customFormat="1" ht="21.75" customHeight="1">
      <c r="B341" s="132"/>
      <c r="C341" s="346" t="s">
        <v>1103</v>
      </c>
      <c r="D341" s="346" t="s">
        <v>331</v>
      </c>
      <c r="E341" s="347" t="s">
        <v>1557</v>
      </c>
      <c r="F341" s="348" t="s">
        <v>1558</v>
      </c>
      <c r="G341" s="349" t="s">
        <v>320</v>
      </c>
      <c r="H341" s="350">
        <v>1</v>
      </c>
      <c r="I341" s="351"/>
      <c r="J341" s="351">
        <f>ROUND(I341*H341,2)</f>
        <v>0</v>
      </c>
      <c r="K341" s="338" t="s">
        <v>2020</v>
      </c>
      <c r="L341" s="183"/>
      <c r="M341" s="184" t="s">
        <v>3</v>
      </c>
      <c r="N341" s="185" t="s">
        <v>49</v>
      </c>
      <c r="P341" s="142">
        <f>O341*H341</f>
        <v>0</v>
      </c>
      <c r="Q341" s="142">
        <v>0</v>
      </c>
      <c r="R341" s="142">
        <f>Q341*H341</f>
        <v>0</v>
      </c>
      <c r="S341" s="142">
        <v>0</v>
      </c>
      <c r="T341" s="143">
        <f>S341*H341</f>
        <v>0</v>
      </c>
      <c r="AR341" s="144" t="s">
        <v>1327</v>
      </c>
      <c r="AT341" s="144" t="s">
        <v>331</v>
      </c>
      <c r="AU341" s="144" t="s">
        <v>88</v>
      </c>
      <c r="AY341" s="18" t="s">
        <v>143</v>
      </c>
      <c r="BE341" s="145">
        <f>IF(N341="základní",J341,0)</f>
        <v>0</v>
      </c>
      <c r="BF341" s="145">
        <f>IF(N341="snížená",J341,0)</f>
        <v>0</v>
      </c>
      <c r="BG341" s="145">
        <f>IF(N341="zákl. přenesená",J341,0)</f>
        <v>0</v>
      </c>
      <c r="BH341" s="145">
        <f>IF(N341="sníž. přenesená",J341,0)</f>
        <v>0</v>
      </c>
      <c r="BI341" s="145">
        <f>IF(N341="nulová",J341,0)</f>
        <v>0</v>
      </c>
      <c r="BJ341" s="18" t="s">
        <v>86</v>
      </c>
      <c r="BK341" s="145">
        <f>ROUND(I341*H341,2)</f>
        <v>0</v>
      </c>
      <c r="BL341" s="18" t="s">
        <v>660</v>
      </c>
      <c r="BM341" s="144" t="s">
        <v>1559</v>
      </c>
    </row>
    <row r="342" spans="2:65" s="1" customFormat="1" ht="12">
      <c r="B342" s="33"/>
      <c r="C342" s="342"/>
      <c r="D342" s="343" t="s">
        <v>152</v>
      </c>
      <c r="E342" s="342"/>
      <c r="F342" s="344" t="s">
        <v>1558</v>
      </c>
      <c r="G342" s="342"/>
      <c r="H342" s="342"/>
      <c r="I342" s="345"/>
      <c r="J342" s="342"/>
      <c r="K342" s="338"/>
      <c r="L342" s="33"/>
      <c r="M342" s="149"/>
      <c r="T342" s="54"/>
      <c r="AT342" s="18" t="s">
        <v>152</v>
      </c>
      <c r="AU342" s="18" t="s">
        <v>88</v>
      </c>
    </row>
    <row r="343" spans="2:65" s="1" customFormat="1" ht="21.75" customHeight="1">
      <c r="B343" s="132"/>
      <c r="C343" s="346" t="s">
        <v>1107</v>
      </c>
      <c r="D343" s="346" t="s">
        <v>331</v>
      </c>
      <c r="E343" s="347" t="s">
        <v>1560</v>
      </c>
      <c r="F343" s="348" t="s">
        <v>1561</v>
      </c>
      <c r="G343" s="349" t="s">
        <v>320</v>
      </c>
      <c r="H343" s="350">
        <v>1</v>
      </c>
      <c r="I343" s="351"/>
      <c r="J343" s="351">
        <f>ROUND(I343*H343,2)</f>
        <v>0</v>
      </c>
      <c r="K343" s="338" t="s">
        <v>2020</v>
      </c>
      <c r="L343" s="183"/>
      <c r="M343" s="184" t="s">
        <v>3</v>
      </c>
      <c r="N343" s="185" t="s">
        <v>49</v>
      </c>
      <c r="P343" s="142">
        <f>O343*H343</f>
        <v>0</v>
      </c>
      <c r="Q343" s="142">
        <v>0</v>
      </c>
      <c r="R343" s="142">
        <f>Q343*H343</f>
        <v>0</v>
      </c>
      <c r="S343" s="142">
        <v>0</v>
      </c>
      <c r="T343" s="143">
        <f>S343*H343</f>
        <v>0</v>
      </c>
      <c r="AR343" s="144" t="s">
        <v>1327</v>
      </c>
      <c r="AT343" s="144" t="s">
        <v>331</v>
      </c>
      <c r="AU343" s="144" t="s">
        <v>88</v>
      </c>
      <c r="AY343" s="18" t="s">
        <v>143</v>
      </c>
      <c r="BE343" s="145">
        <f>IF(N343="základní",J343,0)</f>
        <v>0</v>
      </c>
      <c r="BF343" s="145">
        <f>IF(N343="snížená",J343,0)</f>
        <v>0</v>
      </c>
      <c r="BG343" s="145">
        <f>IF(N343="zákl. přenesená",J343,0)</f>
        <v>0</v>
      </c>
      <c r="BH343" s="145">
        <f>IF(N343="sníž. přenesená",J343,0)</f>
        <v>0</v>
      </c>
      <c r="BI343" s="145">
        <f>IF(N343="nulová",J343,0)</f>
        <v>0</v>
      </c>
      <c r="BJ343" s="18" t="s">
        <v>86</v>
      </c>
      <c r="BK343" s="145">
        <f>ROUND(I343*H343,2)</f>
        <v>0</v>
      </c>
      <c r="BL343" s="18" t="s">
        <v>660</v>
      </c>
      <c r="BM343" s="144" t="s">
        <v>1562</v>
      </c>
    </row>
    <row r="344" spans="2:65" s="1" customFormat="1" ht="12">
      <c r="B344" s="33"/>
      <c r="C344" s="342"/>
      <c r="D344" s="343" t="s">
        <v>152</v>
      </c>
      <c r="E344" s="342"/>
      <c r="F344" s="344" t="s">
        <v>1561</v>
      </c>
      <c r="G344" s="342"/>
      <c r="H344" s="342"/>
      <c r="I344" s="345"/>
      <c r="J344" s="342"/>
      <c r="K344" s="338"/>
      <c r="L344" s="33"/>
      <c r="M344" s="149"/>
      <c r="T344" s="54"/>
      <c r="AT344" s="18" t="s">
        <v>152</v>
      </c>
      <c r="AU344" s="18" t="s">
        <v>88</v>
      </c>
    </row>
    <row r="345" spans="2:65" s="1" customFormat="1" ht="16.5" customHeight="1">
      <c r="B345" s="132"/>
      <c r="C345" s="346" t="s">
        <v>1111</v>
      </c>
      <c r="D345" s="346" t="s">
        <v>331</v>
      </c>
      <c r="E345" s="347" t="s">
        <v>1563</v>
      </c>
      <c r="F345" s="348" t="s">
        <v>1564</v>
      </c>
      <c r="G345" s="349" t="s">
        <v>320</v>
      </c>
      <c r="H345" s="350">
        <v>1</v>
      </c>
      <c r="I345" s="351"/>
      <c r="J345" s="351">
        <f>ROUND(I345*H345,2)</f>
        <v>0</v>
      </c>
      <c r="K345" s="338" t="s">
        <v>2020</v>
      </c>
      <c r="L345" s="183"/>
      <c r="M345" s="184" t="s">
        <v>3</v>
      </c>
      <c r="N345" s="185" t="s">
        <v>49</v>
      </c>
      <c r="P345" s="142">
        <f>O345*H345</f>
        <v>0</v>
      </c>
      <c r="Q345" s="142">
        <v>0</v>
      </c>
      <c r="R345" s="142">
        <f>Q345*H345</f>
        <v>0</v>
      </c>
      <c r="S345" s="142">
        <v>0</v>
      </c>
      <c r="T345" s="143">
        <f>S345*H345</f>
        <v>0</v>
      </c>
      <c r="AR345" s="144" t="s">
        <v>1327</v>
      </c>
      <c r="AT345" s="144" t="s">
        <v>331</v>
      </c>
      <c r="AU345" s="144" t="s">
        <v>88</v>
      </c>
      <c r="AY345" s="18" t="s">
        <v>143</v>
      </c>
      <c r="BE345" s="145">
        <f>IF(N345="základní",J345,0)</f>
        <v>0</v>
      </c>
      <c r="BF345" s="145">
        <f>IF(N345="snížená",J345,0)</f>
        <v>0</v>
      </c>
      <c r="BG345" s="145">
        <f>IF(N345="zákl. přenesená",J345,0)</f>
        <v>0</v>
      </c>
      <c r="BH345" s="145">
        <f>IF(N345="sníž. přenesená",J345,0)</f>
        <v>0</v>
      </c>
      <c r="BI345" s="145">
        <f>IF(N345="nulová",J345,0)</f>
        <v>0</v>
      </c>
      <c r="BJ345" s="18" t="s">
        <v>86</v>
      </c>
      <c r="BK345" s="145">
        <f>ROUND(I345*H345,2)</f>
        <v>0</v>
      </c>
      <c r="BL345" s="18" t="s">
        <v>660</v>
      </c>
      <c r="BM345" s="144" t="s">
        <v>1565</v>
      </c>
    </row>
    <row r="346" spans="2:65" s="1" customFormat="1" ht="12">
      <c r="B346" s="33"/>
      <c r="C346" s="342"/>
      <c r="D346" s="343" t="s">
        <v>152</v>
      </c>
      <c r="E346" s="342"/>
      <c r="F346" s="344" t="s">
        <v>1564</v>
      </c>
      <c r="G346" s="342"/>
      <c r="H346" s="342"/>
      <c r="I346" s="345"/>
      <c r="J346" s="342"/>
      <c r="K346" s="338"/>
      <c r="L346" s="33"/>
      <c r="M346" s="149"/>
      <c r="T346" s="54"/>
      <c r="AT346" s="18" t="s">
        <v>152</v>
      </c>
      <c r="AU346" s="18" t="s">
        <v>88</v>
      </c>
    </row>
    <row r="347" spans="2:65" s="1" customFormat="1" ht="21.75" customHeight="1">
      <c r="B347" s="132"/>
      <c r="C347" s="346" t="s">
        <v>1115</v>
      </c>
      <c r="D347" s="346" t="s">
        <v>331</v>
      </c>
      <c r="E347" s="347" t="s">
        <v>1566</v>
      </c>
      <c r="F347" s="348" t="s">
        <v>1567</v>
      </c>
      <c r="G347" s="349" t="s">
        <v>320</v>
      </c>
      <c r="H347" s="350">
        <v>1</v>
      </c>
      <c r="I347" s="351"/>
      <c r="J347" s="351">
        <f>ROUND(I347*H347,2)</f>
        <v>0</v>
      </c>
      <c r="K347" s="338" t="s">
        <v>2020</v>
      </c>
      <c r="L347" s="183"/>
      <c r="M347" s="184" t="s">
        <v>3</v>
      </c>
      <c r="N347" s="185" t="s">
        <v>49</v>
      </c>
      <c r="P347" s="142">
        <f>O347*H347</f>
        <v>0</v>
      </c>
      <c r="Q347" s="142">
        <v>0</v>
      </c>
      <c r="R347" s="142">
        <f>Q347*H347</f>
        <v>0</v>
      </c>
      <c r="S347" s="142">
        <v>0</v>
      </c>
      <c r="T347" s="143">
        <f>S347*H347</f>
        <v>0</v>
      </c>
      <c r="AR347" s="144" t="s">
        <v>1327</v>
      </c>
      <c r="AT347" s="144" t="s">
        <v>331</v>
      </c>
      <c r="AU347" s="144" t="s">
        <v>88</v>
      </c>
      <c r="AY347" s="18" t="s">
        <v>143</v>
      </c>
      <c r="BE347" s="145">
        <f>IF(N347="základní",J347,0)</f>
        <v>0</v>
      </c>
      <c r="BF347" s="145">
        <f>IF(N347="snížená",J347,0)</f>
        <v>0</v>
      </c>
      <c r="BG347" s="145">
        <f>IF(N347="zákl. přenesená",J347,0)</f>
        <v>0</v>
      </c>
      <c r="BH347" s="145">
        <f>IF(N347="sníž. přenesená",J347,0)</f>
        <v>0</v>
      </c>
      <c r="BI347" s="145">
        <f>IF(N347="nulová",J347,0)</f>
        <v>0</v>
      </c>
      <c r="BJ347" s="18" t="s">
        <v>86</v>
      </c>
      <c r="BK347" s="145">
        <f>ROUND(I347*H347,2)</f>
        <v>0</v>
      </c>
      <c r="BL347" s="18" t="s">
        <v>660</v>
      </c>
      <c r="BM347" s="144" t="s">
        <v>1568</v>
      </c>
    </row>
    <row r="348" spans="2:65" s="1" customFormat="1" ht="12">
      <c r="B348" s="33"/>
      <c r="C348" s="342"/>
      <c r="D348" s="343" t="s">
        <v>152</v>
      </c>
      <c r="E348" s="342"/>
      <c r="F348" s="344" t="s">
        <v>1567</v>
      </c>
      <c r="G348" s="342"/>
      <c r="H348" s="342"/>
      <c r="I348" s="345"/>
      <c r="J348" s="342"/>
      <c r="K348" s="338"/>
      <c r="L348" s="33"/>
      <c r="M348" s="149"/>
      <c r="T348" s="54"/>
      <c r="AT348" s="18" t="s">
        <v>152</v>
      </c>
      <c r="AU348" s="18" t="s">
        <v>88</v>
      </c>
    </row>
    <row r="349" spans="2:65" s="1" customFormat="1" ht="16.5" customHeight="1">
      <c r="B349" s="132"/>
      <c r="C349" s="346" t="s">
        <v>1119</v>
      </c>
      <c r="D349" s="346" t="s">
        <v>331</v>
      </c>
      <c r="E349" s="347" t="s">
        <v>1569</v>
      </c>
      <c r="F349" s="348" t="s">
        <v>1570</v>
      </c>
      <c r="G349" s="349" t="s">
        <v>320</v>
      </c>
      <c r="H349" s="350">
        <v>1</v>
      </c>
      <c r="I349" s="351"/>
      <c r="J349" s="351">
        <f>ROUND(I349*H349,2)</f>
        <v>0</v>
      </c>
      <c r="K349" s="338" t="s">
        <v>2020</v>
      </c>
      <c r="L349" s="183"/>
      <c r="M349" s="184" t="s">
        <v>3</v>
      </c>
      <c r="N349" s="185" t="s">
        <v>49</v>
      </c>
      <c r="P349" s="142">
        <f>O349*H349</f>
        <v>0</v>
      </c>
      <c r="Q349" s="142">
        <v>0</v>
      </c>
      <c r="R349" s="142">
        <f>Q349*H349</f>
        <v>0</v>
      </c>
      <c r="S349" s="142">
        <v>0</v>
      </c>
      <c r="T349" s="143">
        <f>S349*H349</f>
        <v>0</v>
      </c>
      <c r="AR349" s="144" t="s">
        <v>1327</v>
      </c>
      <c r="AT349" s="144" t="s">
        <v>331</v>
      </c>
      <c r="AU349" s="144" t="s">
        <v>88</v>
      </c>
      <c r="AY349" s="18" t="s">
        <v>143</v>
      </c>
      <c r="BE349" s="145">
        <f>IF(N349="základní",J349,0)</f>
        <v>0</v>
      </c>
      <c r="BF349" s="145">
        <f>IF(N349="snížená",J349,0)</f>
        <v>0</v>
      </c>
      <c r="BG349" s="145">
        <f>IF(N349="zákl. přenesená",J349,0)</f>
        <v>0</v>
      </c>
      <c r="BH349" s="145">
        <f>IF(N349="sníž. přenesená",J349,0)</f>
        <v>0</v>
      </c>
      <c r="BI349" s="145">
        <f>IF(N349="nulová",J349,0)</f>
        <v>0</v>
      </c>
      <c r="BJ349" s="18" t="s">
        <v>86</v>
      </c>
      <c r="BK349" s="145">
        <f>ROUND(I349*H349,2)</f>
        <v>0</v>
      </c>
      <c r="BL349" s="18" t="s">
        <v>660</v>
      </c>
      <c r="BM349" s="144" t="s">
        <v>1571</v>
      </c>
    </row>
    <row r="350" spans="2:65" s="1" customFormat="1" ht="12">
      <c r="B350" s="33"/>
      <c r="C350" s="342"/>
      <c r="D350" s="343" t="s">
        <v>152</v>
      </c>
      <c r="E350" s="342"/>
      <c r="F350" s="344" t="s">
        <v>1570</v>
      </c>
      <c r="G350" s="342"/>
      <c r="H350" s="342"/>
      <c r="I350" s="345"/>
      <c r="J350" s="342"/>
      <c r="K350" s="338"/>
      <c r="L350" s="33"/>
      <c r="M350" s="149"/>
      <c r="T350" s="54"/>
      <c r="AT350" s="18" t="s">
        <v>152</v>
      </c>
      <c r="AU350" s="18" t="s">
        <v>88</v>
      </c>
    </row>
    <row r="351" spans="2:65" s="1" customFormat="1" ht="24.2" customHeight="1">
      <c r="B351" s="132"/>
      <c r="C351" s="346" t="s">
        <v>1123</v>
      </c>
      <c r="D351" s="346" t="s">
        <v>331</v>
      </c>
      <c r="E351" s="347" t="s">
        <v>1572</v>
      </c>
      <c r="F351" s="348" t="s">
        <v>1573</v>
      </c>
      <c r="G351" s="349" t="s">
        <v>320</v>
      </c>
      <c r="H351" s="350">
        <v>1</v>
      </c>
      <c r="I351" s="351"/>
      <c r="J351" s="351">
        <f>ROUND(I351*H351,2)</f>
        <v>0</v>
      </c>
      <c r="K351" s="338" t="s">
        <v>2020</v>
      </c>
      <c r="L351" s="183"/>
      <c r="M351" s="184" t="s">
        <v>3</v>
      </c>
      <c r="N351" s="185" t="s">
        <v>49</v>
      </c>
      <c r="P351" s="142">
        <f>O351*H351</f>
        <v>0</v>
      </c>
      <c r="Q351" s="142">
        <v>0</v>
      </c>
      <c r="R351" s="142">
        <f>Q351*H351</f>
        <v>0</v>
      </c>
      <c r="S351" s="142">
        <v>0</v>
      </c>
      <c r="T351" s="143">
        <f>S351*H351</f>
        <v>0</v>
      </c>
      <c r="AR351" s="144" t="s">
        <v>1327</v>
      </c>
      <c r="AT351" s="144" t="s">
        <v>331</v>
      </c>
      <c r="AU351" s="144" t="s">
        <v>88</v>
      </c>
      <c r="AY351" s="18" t="s">
        <v>143</v>
      </c>
      <c r="BE351" s="145">
        <f>IF(N351="základní",J351,0)</f>
        <v>0</v>
      </c>
      <c r="BF351" s="145">
        <f>IF(N351="snížená",J351,0)</f>
        <v>0</v>
      </c>
      <c r="BG351" s="145">
        <f>IF(N351="zákl. přenesená",J351,0)</f>
        <v>0</v>
      </c>
      <c r="BH351" s="145">
        <f>IF(N351="sníž. přenesená",J351,0)</f>
        <v>0</v>
      </c>
      <c r="BI351" s="145">
        <f>IF(N351="nulová",J351,0)</f>
        <v>0</v>
      </c>
      <c r="BJ351" s="18" t="s">
        <v>86</v>
      </c>
      <c r="BK351" s="145">
        <f>ROUND(I351*H351,2)</f>
        <v>0</v>
      </c>
      <c r="BL351" s="18" t="s">
        <v>660</v>
      </c>
      <c r="BM351" s="144" t="s">
        <v>1574</v>
      </c>
    </row>
    <row r="352" spans="2:65" s="1" customFormat="1" ht="12">
      <c r="B352" s="33"/>
      <c r="C352" s="342"/>
      <c r="D352" s="343" t="s">
        <v>152</v>
      </c>
      <c r="E352" s="342"/>
      <c r="F352" s="344" t="s">
        <v>1573</v>
      </c>
      <c r="G352" s="342"/>
      <c r="H352" s="342"/>
      <c r="I352" s="345"/>
      <c r="J352" s="342"/>
      <c r="K352" s="338"/>
      <c r="L352" s="33"/>
      <c r="M352" s="149"/>
      <c r="T352" s="54"/>
      <c r="AT352" s="18" t="s">
        <v>152</v>
      </c>
      <c r="AU352" s="18" t="s">
        <v>88</v>
      </c>
    </row>
    <row r="353" spans="2:65" s="1" customFormat="1" ht="24.2" customHeight="1">
      <c r="B353" s="132"/>
      <c r="C353" s="346" t="s">
        <v>1127</v>
      </c>
      <c r="D353" s="346" t="s">
        <v>331</v>
      </c>
      <c r="E353" s="347" t="s">
        <v>1575</v>
      </c>
      <c r="F353" s="348" t="s">
        <v>1576</v>
      </c>
      <c r="G353" s="349" t="s">
        <v>320</v>
      </c>
      <c r="H353" s="350">
        <v>1</v>
      </c>
      <c r="I353" s="351"/>
      <c r="J353" s="351">
        <f>ROUND(I353*H353,2)</f>
        <v>0</v>
      </c>
      <c r="K353" s="338" t="s">
        <v>2020</v>
      </c>
      <c r="L353" s="183"/>
      <c r="M353" s="184" t="s">
        <v>3</v>
      </c>
      <c r="N353" s="185" t="s">
        <v>49</v>
      </c>
      <c r="P353" s="142">
        <f>O353*H353</f>
        <v>0</v>
      </c>
      <c r="Q353" s="142">
        <v>0</v>
      </c>
      <c r="R353" s="142">
        <f>Q353*H353</f>
        <v>0</v>
      </c>
      <c r="S353" s="142">
        <v>0</v>
      </c>
      <c r="T353" s="143">
        <f>S353*H353</f>
        <v>0</v>
      </c>
      <c r="AR353" s="144" t="s">
        <v>1327</v>
      </c>
      <c r="AT353" s="144" t="s">
        <v>331</v>
      </c>
      <c r="AU353" s="144" t="s">
        <v>88</v>
      </c>
      <c r="AY353" s="18" t="s">
        <v>143</v>
      </c>
      <c r="BE353" s="145">
        <f>IF(N353="základní",J353,0)</f>
        <v>0</v>
      </c>
      <c r="BF353" s="145">
        <f>IF(N353="snížená",J353,0)</f>
        <v>0</v>
      </c>
      <c r="BG353" s="145">
        <f>IF(N353="zákl. přenesená",J353,0)</f>
        <v>0</v>
      </c>
      <c r="BH353" s="145">
        <f>IF(N353="sníž. přenesená",J353,0)</f>
        <v>0</v>
      </c>
      <c r="BI353" s="145">
        <f>IF(N353="nulová",J353,0)</f>
        <v>0</v>
      </c>
      <c r="BJ353" s="18" t="s">
        <v>86</v>
      </c>
      <c r="BK353" s="145">
        <f>ROUND(I353*H353,2)</f>
        <v>0</v>
      </c>
      <c r="BL353" s="18" t="s">
        <v>660</v>
      </c>
      <c r="BM353" s="144" t="s">
        <v>1577</v>
      </c>
    </row>
    <row r="354" spans="2:65" s="1" customFormat="1" ht="12">
      <c r="B354" s="33"/>
      <c r="C354" s="342"/>
      <c r="D354" s="343" t="s">
        <v>152</v>
      </c>
      <c r="E354" s="342"/>
      <c r="F354" s="344" t="s">
        <v>1576</v>
      </c>
      <c r="G354" s="342"/>
      <c r="H354" s="342"/>
      <c r="I354" s="345"/>
      <c r="J354" s="342"/>
      <c r="K354" s="338"/>
      <c r="L354" s="33"/>
      <c r="M354" s="149"/>
      <c r="T354" s="54"/>
      <c r="AT354" s="18" t="s">
        <v>152</v>
      </c>
      <c r="AU354" s="18" t="s">
        <v>88</v>
      </c>
    </row>
    <row r="355" spans="2:65" s="1" customFormat="1" ht="21.75" customHeight="1">
      <c r="B355" s="132"/>
      <c r="C355" s="346" t="s">
        <v>1131</v>
      </c>
      <c r="D355" s="346" t="s">
        <v>331</v>
      </c>
      <c r="E355" s="347" t="s">
        <v>1578</v>
      </c>
      <c r="F355" s="348" t="s">
        <v>1579</v>
      </c>
      <c r="G355" s="349" t="s">
        <v>320</v>
      </c>
      <c r="H355" s="350">
        <v>1</v>
      </c>
      <c r="I355" s="351"/>
      <c r="J355" s="351">
        <f>ROUND(I355*H355,2)</f>
        <v>0</v>
      </c>
      <c r="K355" s="338" t="s">
        <v>2020</v>
      </c>
      <c r="L355" s="183"/>
      <c r="M355" s="184" t="s">
        <v>3</v>
      </c>
      <c r="N355" s="185" t="s">
        <v>49</v>
      </c>
      <c r="P355" s="142">
        <f>O355*H355</f>
        <v>0</v>
      </c>
      <c r="Q355" s="142">
        <v>0</v>
      </c>
      <c r="R355" s="142">
        <f>Q355*H355</f>
        <v>0</v>
      </c>
      <c r="S355" s="142">
        <v>0</v>
      </c>
      <c r="T355" s="143">
        <f>S355*H355</f>
        <v>0</v>
      </c>
      <c r="AR355" s="144" t="s">
        <v>1327</v>
      </c>
      <c r="AT355" s="144" t="s">
        <v>331</v>
      </c>
      <c r="AU355" s="144" t="s">
        <v>88</v>
      </c>
      <c r="AY355" s="18" t="s">
        <v>143</v>
      </c>
      <c r="BE355" s="145">
        <f>IF(N355="základní",J355,0)</f>
        <v>0</v>
      </c>
      <c r="BF355" s="145">
        <f>IF(N355="snížená",J355,0)</f>
        <v>0</v>
      </c>
      <c r="BG355" s="145">
        <f>IF(N355="zákl. přenesená",J355,0)</f>
        <v>0</v>
      </c>
      <c r="BH355" s="145">
        <f>IF(N355="sníž. přenesená",J355,0)</f>
        <v>0</v>
      </c>
      <c r="BI355" s="145">
        <f>IF(N355="nulová",J355,0)</f>
        <v>0</v>
      </c>
      <c r="BJ355" s="18" t="s">
        <v>86</v>
      </c>
      <c r="BK355" s="145">
        <f>ROUND(I355*H355,2)</f>
        <v>0</v>
      </c>
      <c r="BL355" s="18" t="s">
        <v>660</v>
      </c>
      <c r="BM355" s="144" t="s">
        <v>1580</v>
      </c>
    </row>
    <row r="356" spans="2:65" s="1" customFormat="1" ht="12">
      <c r="B356" s="33"/>
      <c r="C356" s="342"/>
      <c r="D356" s="343" t="s">
        <v>152</v>
      </c>
      <c r="E356" s="342"/>
      <c r="F356" s="344" t="s">
        <v>1579</v>
      </c>
      <c r="G356" s="342"/>
      <c r="H356" s="342"/>
      <c r="I356" s="345"/>
      <c r="J356" s="342"/>
      <c r="K356" s="338"/>
      <c r="L356" s="33"/>
      <c r="M356" s="149"/>
      <c r="T356" s="54"/>
      <c r="AT356" s="18" t="s">
        <v>152</v>
      </c>
      <c r="AU356" s="18" t="s">
        <v>88</v>
      </c>
    </row>
    <row r="357" spans="2:65" s="1" customFormat="1" ht="21.75" customHeight="1">
      <c r="B357" s="132"/>
      <c r="C357" s="346" t="s">
        <v>1135</v>
      </c>
      <c r="D357" s="346" t="s">
        <v>331</v>
      </c>
      <c r="E357" s="347" t="s">
        <v>1581</v>
      </c>
      <c r="F357" s="348" t="s">
        <v>1582</v>
      </c>
      <c r="G357" s="349" t="s">
        <v>320</v>
      </c>
      <c r="H357" s="350">
        <v>1</v>
      </c>
      <c r="I357" s="351"/>
      <c r="J357" s="351">
        <f>ROUND(I357*H357,2)</f>
        <v>0</v>
      </c>
      <c r="K357" s="338" t="s">
        <v>2020</v>
      </c>
      <c r="L357" s="183"/>
      <c r="M357" s="184" t="s">
        <v>3</v>
      </c>
      <c r="N357" s="185" t="s">
        <v>49</v>
      </c>
      <c r="P357" s="142">
        <f>O357*H357</f>
        <v>0</v>
      </c>
      <c r="Q357" s="142">
        <v>0</v>
      </c>
      <c r="R357" s="142">
        <f>Q357*H357</f>
        <v>0</v>
      </c>
      <c r="S357" s="142">
        <v>0</v>
      </c>
      <c r="T357" s="143">
        <f>S357*H357</f>
        <v>0</v>
      </c>
      <c r="AR357" s="144" t="s">
        <v>1327</v>
      </c>
      <c r="AT357" s="144" t="s">
        <v>331</v>
      </c>
      <c r="AU357" s="144" t="s">
        <v>88</v>
      </c>
      <c r="AY357" s="18" t="s">
        <v>143</v>
      </c>
      <c r="BE357" s="145">
        <f>IF(N357="základní",J357,0)</f>
        <v>0</v>
      </c>
      <c r="BF357" s="145">
        <f>IF(N357="snížená",J357,0)</f>
        <v>0</v>
      </c>
      <c r="BG357" s="145">
        <f>IF(N357="zákl. přenesená",J357,0)</f>
        <v>0</v>
      </c>
      <c r="BH357" s="145">
        <f>IF(N357="sníž. přenesená",J357,0)</f>
        <v>0</v>
      </c>
      <c r="BI357" s="145">
        <f>IF(N357="nulová",J357,0)</f>
        <v>0</v>
      </c>
      <c r="BJ357" s="18" t="s">
        <v>86</v>
      </c>
      <c r="BK357" s="145">
        <f>ROUND(I357*H357,2)</f>
        <v>0</v>
      </c>
      <c r="BL357" s="18" t="s">
        <v>660</v>
      </c>
      <c r="BM357" s="144" t="s">
        <v>1583</v>
      </c>
    </row>
    <row r="358" spans="2:65" s="1" customFormat="1" ht="12">
      <c r="B358" s="33"/>
      <c r="C358" s="342"/>
      <c r="D358" s="343" t="s">
        <v>152</v>
      </c>
      <c r="E358" s="342"/>
      <c r="F358" s="344" t="s">
        <v>1582</v>
      </c>
      <c r="G358" s="342"/>
      <c r="H358" s="342"/>
      <c r="I358" s="345"/>
      <c r="J358" s="342"/>
      <c r="K358" s="338"/>
      <c r="L358" s="33"/>
      <c r="M358" s="149"/>
      <c r="T358" s="54"/>
      <c r="AT358" s="18" t="s">
        <v>152</v>
      </c>
      <c r="AU358" s="18" t="s">
        <v>88</v>
      </c>
    </row>
    <row r="359" spans="2:65" s="1" customFormat="1" ht="21.75" customHeight="1">
      <c r="B359" s="132"/>
      <c r="C359" s="346" t="s">
        <v>1137</v>
      </c>
      <c r="D359" s="346" t="s">
        <v>331</v>
      </c>
      <c r="E359" s="347" t="s">
        <v>1584</v>
      </c>
      <c r="F359" s="348" t="s">
        <v>1585</v>
      </c>
      <c r="G359" s="349" t="s">
        <v>320</v>
      </c>
      <c r="H359" s="350">
        <v>1</v>
      </c>
      <c r="I359" s="351"/>
      <c r="J359" s="351">
        <f>ROUND(I359*H359,2)</f>
        <v>0</v>
      </c>
      <c r="K359" s="338" t="s">
        <v>2020</v>
      </c>
      <c r="L359" s="183"/>
      <c r="M359" s="184" t="s">
        <v>3</v>
      </c>
      <c r="N359" s="185" t="s">
        <v>49</v>
      </c>
      <c r="P359" s="142">
        <f>O359*H359</f>
        <v>0</v>
      </c>
      <c r="Q359" s="142">
        <v>0</v>
      </c>
      <c r="R359" s="142">
        <f>Q359*H359</f>
        <v>0</v>
      </c>
      <c r="S359" s="142">
        <v>0</v>
      </c>
      <c r="T359" s="143">
        <f>S359*H359</f>
        <v>0</v>
      </c>
      <c r="AR359" s="144" t="s">
        <v>1327</v>
      </c>
      <c r="AT359" s="144" t="s">
        <v>331</v>
      </c>
      <c r="AU359" s="144" t="s">
        <v>88</v>
      </c>
      <c r="AY359" s="18" t="s">
        <v>143</v>
      </c>
      <c r="BE359" s="145">
        <f>IF(N359="základní",J359,0)</f>
        <v>0</v>
      </c>
      <c r="BF359" s="145">
        <f>IF(N359="snížená",J359,0)</f>
        <v>0</v>
      </c>
      <c r="BG359" s="145">
        <f>IF(N359="zákl. přenesená",J359,0)</f>
        <v>0</v>
      </c>
      <c r="BH359" s="145">
        <f>IF(N359="sníž. přenesená",J359,0)</f>
        <v>0</v>
      </c>
      <c r="BI359" s="145">
        <f>IF(N359="nulová",J359,0)</f>
        <v>0</v>
      </c>
      <c r="BJ359" s="18" t="s">
        <v>86</v>
      </c>
      <c r="BK359" s="145">
        <f>ROUND(I359*H359,2)</f>
        <v>0</v>
      </c>
      <c r="BL359" s="18" t="s">
        <v>660</v>
      </c>
      <c r="BM359" s="144" t="s">
        <v>1586</v>
      </c>
    </row>
    <row r="360" spans="2:65" s="1" customFormat="1" ht="12">
      <c r="B360" s="33"/>
      <c r="C360" s="342"/>
      <c r="D360" s="343" t="s">
        <v>152</v>
      </c>
      <c r="E360" s="342"/>
      <c r="F360" s="344" t="s">
        <v>1585</v>
      </c>
      <c r="G360" s="342"/>
      <c r="H360" s="342"/>
      <c r="I360" s="345"/>
      <c r="J360" s="342"/>
      <c r="K360" s="338"/>
      <c r="L360" s="33"/>
      <c r="M360" s="149"/>
      <c r="T360" s="54"/>
      <c r="AT360" s="18" t="s">
        <v>152</v>
      </c>
      <c r="AU360" s="18" t="s">
        <v>88</v>
      </c>
    </row>
    <row r="361" spans="2:65" s="1" customFormat="1" ht="16.5" customHeight="1">
      <c r="B361" s="132"/>
      <c r="C361" s="346" t="s">
        <v>1139</v>
      </c>
      <c r="D361" s="346" t="s">
        <v>331</v>
      </c>
      <c r="E361" s="347" t="s">
        <v>1587</v>
      </c>
      <c r="F361" s="348" t="s">
        <v>1588</v>
      </c>
      <c r="G361" s="349" t="s">
        <v>320</v>
      </c>
      <c r="H361" s="350">
        <v>1</v>
      </c>
      <c r="I361" s="351"/>
      <c r="J361" s="351">
        <f>ROUND(I361*H361,2)</f>
        <v>0</v>
      </c>
      <c r="K361" s="338" t="s">
        <v>2020</v>
      </c>
      <c r="L361" s="183"/>
      <c r="M361" s="184" t="s">
        <v>3</v>
      </c>
      <c r="N361" s="185" t="s">
        <v>49</v>
      </c>
      <c r="P361" s="142">
        <f>O361*H361</f>
        <v>0</v>
      </c>
      <c r="Q361" s="142">
        <v>0</v>
      </c>
      <c r="R361" s="142">
        <f>Q361*H361</f>
        <v>0</v>
      </c>
      <c r="S361" s="142">
        <v>0</v>
      </c>
      <c r="T361" s="143">
        <f>S361*H361</f>
        <v>0</v>
      </c>
      <c r="AR361" s="144" t="s">
        <v>1327</v>
      </c>
      <c r="AT361" s="144" t="s">
        <v>331</v>
      </c>
      <c r="AU361" s="144" t="s">
        <v>88</v>
      </c>
      <c r="AY361" s="18" t="s">
        <v>143</v>
      </c>
      <c r="BE361" s="145">
        <f>IF(N361="základní",J361,0)</f>
        <v>0</v>
      </c>
      <c r="BF361" s="145">
        <f>IF(N361="snížená",J361,0)</f>
        <v>0</v>
      </c>
      <c r="BG361" s="145">
        <f>IF(N361="zákl. přenesená",J361,0)</f>
        <v>0</v>
      </c>
      <c r="BH361" s="145">
        <f>IF(N361="sníž. přenesená",J361,0)</f>
        <v>0</v>
      </c>
      <c r="BI361" s="145">
        <f>IF(N361="nulová",J361,0)</f>
        <v>0</v>
      </c>
      <c r="BJ361" s="18" t="s">
        <v>86</v>
      </c>
      <c r="BK361" s="145">
        <f>ROUND(I361*H361,2)</f>
        <v>0</v>
      </c>
      <c r="BL361" s="18" t="s">
        <v>660</v>
      </c>
      <c r="BM361" s="144" t="s">
        <v>1589</v>
      </c>
    </row>
    <row r="362" spans="2:65" s="1" customFormat="1" ht="12">
      <c r="B362" s="33"/>
      <c r="C362" s="342"/>
      <c r="D362" s="343" t="s">
        <v>152</v>
      </c>
      <c r="E362" s="342"/>
      <c r="F362" s="344" t="s">
        <v>1588</v>
      </c>
      <c r="G362" s="342"/>
      <c r="H362" s="342"/>
      <c r="I362" s="345"/>
      <c r="J362" s="342"/>
      <c r="K362" s="338"/>
      <c r="L362" s="33"/>
      <c r="M362" s="149"/>
      <c r="T362" s="54"/>
      <c r="AT362" s="18" t="s">
        <v>152</v>
      </c>
      <c r="AU362" s="18" t="s">
        <v>88</v>
      </c>
    </row>
    <row r="363" spans="2:65" s="1" customFormat="1" ht="16.5" customHeight="1">
      <c r="B363" s="132"/>
      <c r="C363" s="346" t="s">
        <v>1141</v>
      </c>
      <c r="D363" s="346" t="s">
        <v>331</v>
      </c>
      <c r="E363" s="347" t="s">
        <v>1590</v>
      </c>
      <c r="F363" s="348" t="s">
        <v>1591</v>
      </c>
      <c r="G363" s="349" t="s">
        <v>320</v>
      </c>
      <c r="H363" s="350">
        <v>1</v>
      </c>
      <c r="I363" s="351"/>
      <c r="J363" s="351">
        <f>ROUND(I363*H363,2)</f>
        <v>0</v>
      </c>
      <c r="K363" s="338" t="s">
        <v>2020</v>
      </c>
      <c r="L363" s="183"/>
      <c r="M363" s="184" t="s">
        <v>3</v>
      </c>
      <c r="N363" s="185" t="s">
        <v>49</v>
      </c>
      <c r="P363" s="142">
        <f>O363*H363</f>
        <v>0</v>
      </c>
      <c r="Q363" s="142">
        <v>0</v>
      </c>
      <c r="R363" s="142">
        <f>Q363*H363</f>
        <v>0</v>
      </c>
      <c r="S363" s="142">
        <v>0</v>
      </c>
      <c r="T363" s="143">
        <f>S363*H363</f>
        <v>0</v>
      </c>
      <c r="AR363" s="144" t="s">
        <v>1327</v>
      </c>
      <c r="AT363" s="144" t="s">
        <v>331</v>
      </c>
      <c r="AU363" s="144" t="s">
        <v>88</v>
      </c>
      <c r="AY363" s="18" t="s">
        <v>143</v>
      </c>
      <c r="BE363" s="145">
        <f>IF(N363="základní",J363,0)</f>
        <v>0</v>
      </c>
      <c r="BF363" s="145">
        <f>IF(N363="snížená",J363,0)</f>
        <v>0</v>
      </c>
      <c r="BG363" s="145">
        <f>IF(N363="zákl. přenesená",J363,0)</f>
        <v>0</v>
      </c>
      <c r="BH363" s="145">
        <f>IF(N363="sníž. přenesená",J363,0)</f>
        <v>0</v>
      </c>
      <c r="BI363" s="145">
        <f>IF(N363="nulová",J363,0)</f>
        <v>0</v>
      </c>
      <c r="BJ363" s="18" t="s">
        <v>86</v>
      </c>
      <c r="BK363" s="145">
        <f>ROUND(I363*H363,2)</f>
        <v>0</v>
      </c>
      <c r="BL363" s="18" t="s">
        <v>660</v>
      </c>
      <c r="BM363" s="144" t="s">
        <v>1592</v>
      </c>
    </row>
    <row r="364" spans="2:65" s="1" customFormat="1" ht="12">
      <c r="B364" s="33"/>
      <c r="C364" s="342"/>
      <c r="D364" s="343" t="s">
        <v>152</v>
      </c>
      <c r="E364" s="342"/>
      <c r="F364" s="344" t="s">
        <v>1591</v>
      </c>
      <c r="G364" s="342"/>
      <c r="H364" s="342"/>
      <c r="I364" s="345"/>
      <c r="J364" s="342"/>
      <c r="K364" s="338"/>
      <c r="L364" s="33"/>
      <c r="M364" s="149"/>
      <c r="T364" s="54"/>
      <c r="AT364" s="18" t="s">
        <v>152</v>
      </c>
      <c r="AU364" s="18" t="s">
        <v>88</v>
      </c>
    </row>
    <row r="365" spans="2:65" s="1" customFormat="1" ht="16.5" customHeight="1">
      <c r="B365" s="132"/>
      <c r="C365" s="346" t="s">
        <v>1143</v>
      </c>
      <c r="D365" s="346" t="s">
        <v>331</v>
      </c>
      <c r="E365" s="347" t="s">
        <v>1593</v>
      </c>
      <c r="F365" s="348" t="s">
        <v>1594</v>
      </c>
      <c r="G365" s="349" t="s">
        <v>320</v>
      </c>
      <c r="H365" s="350">
        <v>1</v>
      </c>
      <c r="I365" s="351"/>
      <c r="J365" s="351">
        <f>ROUND(I365*H365,2)</f>
        <v>0</v>
      </c>
      <c r="K365" s="338" t="s">
        <v>2020</v>
      </c>
      <c r="L365" s="183"/>
      <c r="M365" s="184" t="s">
        <v>3</v>
      </c>
      <c r="N365" s="185" t="s">
        <v>49</v>
      </c>
      <c r="P365" s="142">
        <f>O365*H365</f>
        <v>0</v>
      </c>
      <c r="Q365" s="142">
        <v>0</v>
      </c>
      <c r="R365" s="142">
        <f>Q365*H365</f>
        <v>0</v>
      </c>
      <c r="S365" s="142">
        <v>0</v>
      </c>
      <c r="T365" s="143">
        <f>S365*H365</f>
        <v>0</v>
      </c>
      <c r="AR365" s="144" t="s">
        <v>1327</v>
      </c>
      <c r="AT365" s="144" t="s">
        <v>331</v>
      </c>
      <c r="AU365" s="144" t="s">
        <v>88</v>
      </c>
      <c r="AY365" s="18" t="s">
        <v>143</v>
      </c>
      <c r="BE365" s="145">
        <f>IF(N365="základní",J365,0)</f>
        <v>0</v>
      </c>
      <c r="BF365" s="145">
        <f>IF(N365="snížená",J365,0)</f>
        <v>0</v>
      </c>
      <c r="BG365" s="145">
        <f>IF(N365="zákl. přenesená",J365,0)</f>
        <v>0</v>
      </c>
      <c r="BH365" s="145">
        <f>IF(N365="sníž. přenesená",J365,0)</f>
        <v>0</v>
      </c>
      <c r="BI365" s="145">
        <f>IF(N365="nulová",J365,0)</f>
        <v>0</v>
      </c>
      <c r="BJ365" s="18" t="s">
        <v>86</v>
      </c>
      <c r="BK365" s="145">
        <f>ROUND(I365*H365,2)</f>
        <v>0</v>
      </c>
      <c r="BL365" s="18" t="s">
        <v>660</v>
      </c>
      <c r="BM365" s="144" t="s">
        <v>1595</v>
      </c>
    </row>
    <row r="366" spans="2:65" s="1" customFormat="1" ht="12">
      <c r="B366" s="33"/>
      <c r="C366" s="342"/>
      <c r="D366" s="343" t="s">
        <v>152</v>
      </c>
      <c r="E366" s="342"/>
      <c r="F366" s="344" t="s">
        <v>1594</v>
      </c>
      <c r="G366" s="342"/>
      <c r="H366" s="342"/>
      <c r="I366" s="345"/>
      <c r="J366" s="342"/>
      <c r="K366" s="338"/>
      <c r="L366" s="33"/>
      <c r="M366" s="149"/>
      <c r="T366" s="54"/>
      <c r="AT366" s="18" t="s">
        <v>152</v>
      </c>
      <c r="AU366" s="18" t="s">
        <v>88</v>
      </c>
    </row>
    <row r="367" spans="2:65" s="1" customFormat="1" ht="21.75" customHeight="1">
      <c r="B367" s="132"/>
      <c r="C367" s="346" t="s">
        <v>1145</v>
      </c>
      <c r="D367" s="346" t="s">
        <v>331</v>
      </c>
      <c r="E367" s="347" t="s">
        <v>1596</v>
      </c>
      <c r="F367" s="348" t="s">
        <v>1597</v>
      </c>
      <c r="G367" s="349" t="s">
        <v>320</v>
      </c>
      <c r="H367" s="350">
        <v>5</v>
      </c>
      <c r="I367" s="351"/>
      <c r="J367" s="351">
        <f>ROUND(I367*H367,2)</f>
        <v>0</v>
      </c>
      <c r="K367" s="338" t="s">
        <v>2020</v>
      </c>
      <c r="L367" s="183"/>
      <c r="M367" s="184" t="s">
        <v>3</v>
      </c>
      <c r="N367" s="185" t="s">
        <v>49</v>
      </c>
      <c r="P367" s="142">
        <f>O367*H367</f>
        <v>0</v>
      </c>
      <c r="Q367" s="142">
        <v>0</v>
      </c>
      <c r="R367" s="142">
        <f>Q367*H367</f>
        <v>0</v>
      </c>
      <c r="S367" s="142">
        <v>0</v>
      </c>
      <c r="T367" s="143">
        <f>S367*H367</f>
        <v>0</v>
      </c>
      <c r="AR367" s="144" t="s">
        <v>1327</v>
      </c>
      <c r="AT367" s="144" t="s">
        <v>331</v>
      </c>
      <c r="AU367" s="144" t="s">
        <v>88</v>
      </c>
      <c r="AY367" s="18" t="s">
        <v>143</v>
      </c>
      <c r="BE367" s="145">
        <f>IF(N367="základní",J367,0)</f>
        <v>0</v>
      </c>
      <c r="BF367" s="145">
        <f>IF(N367="snížená",J367,0)</f>
        <v>0</v>
      </c>
      <c r="BG367" s="145">
        <f>IF(N367="zákl. přenesená",J367,0)</f>
        <v>0</v>
      </c>
      <c r="BH367" s="145">
        <f>IF(N367="sníž. přenesená",J367,0)</f>
        <v>0</v>
      </c>
      <c r="BI367" s="145">
        <f>IF(N367="nulová",J367,0)</f>
        <v>0</v>
      </c>
      <c r="BJ367" s="18" t="s">
        <v>86</v>
      </c>
      <c r="BK367" s="145">
        <f>ROUND(I367*H367,2)</f>
        <v>0</v>
      </c>
      <c r="BL367" s="18" t="s">
        <v>660</v>
      </c>
      <c r="BM367" s="144" t="s">
        <v>1598</v>
      </c>
    </row>
    <row r="368" spans="2:65" s="1" customFormat="1" ht="12">
      <c r="B368" s="33"/>
      <c r="C368" s="342"/>
      <c r="D368" s="343" t="s">
        <v>152</v>
      </c>
      <c r="E368" s="342"/>
      <c r="F368" s="344" t="s">
        <v>1597</v>
      </c>
      <c r="G368" s="342"/>
      <c r="H368" s="342"/>
      <c r="I368" s="345"/>
      <c r="J368" s="342"/>
      <c r="K368" s="338"/>
      <c r="L368" s="33"/>
      <c r="M368" s="149"/>
      <c r="T368" s="54"/>
      <c r="AT368" s="18" t="s">
        <v>152</v>
      </c>
      <c r="AU368" s="18" t="s">
        <v>88</v>
      </c>
    </row>
    <row r="369" spans="2:65" s="1" customFormat="1" ht="21.75" customHeight="1">
      <c r="B369" s="132"/>
      <c r="C369" s="346" t="s">
        <v>1147</v>
      </c>
      <c r="D369" s="346" t="s">
        <v>331</v>
      </c>
      <c r="E369" s="347" t="s">
        <v>1599</v>
      </c>
      <c r="F369" s="348" t="s">
        <v>1600</v>
      </c>
      <c r="G369" s="349" t="s">
        <v>320</v>
      </c>
      <c r="H369" s="350">
        <v>2</v>
      </c>
      <c r="I369" s="351"/>
      <c r="J369" s="351">
        <f>ROUND(I369*H369,2)</f>
        <v>0</v>
      </c>
      <c r="K369" s="338" t="s">
        <v>2020</v>
      </c>
      <c r="L369" s="183"/>
      <c r="M369" s="184" t="s">
        <v>3</v>
      </c>
      <c r="N369" s="185" t="s">
        <v>49</v>
      </c>
      <c r="P369" s="142">
        <f>O369*H369</f>
        <v>0</v>
      </c>
      <c r="Q369" s="142">
        <v>0</v>
      </c>
      <c r="R369" s="142">
        <f>Q369*H369</f>
        <v>0</v>
      </c>
      <c r="S369" s="142">
        <v>0</v>
      </c>
      <c r="T369" s="143">
        <f>S369*H369</f>
        <v>0</v>
      </c>
      <c r="AR369" s="144" t="s">
        <v>1327</v>
      </c>
      <c r="AT369" s="144" t="s">
        <v>331</v>
      </c>
      <c r="AU369" s="144" t="s">
        <v>88</v>
      </c>
      <c r="AY369" s="18" t="s">
        <v>143</v>
      </c>
      <c r="BE369" s="145">
        <f>IF(N369="základní",J369,0)</f>
        <v>0</v>
      </c>
      <c r="BF369" s="145">
        <f>IF(N369="snížená",J369,0)</f>
        <v>0</v>
      </c>
      <c r="BG369" s="145">
        <f>IF(N369="zákl. přenesená",J369,0)</f>
        <v>0</v>
      </c>
      <c r="BH369" s="145">
        <f>IF(N369="sníž. přenesená",J369,0)</f>
        <v>0</v>
      </c>
      <c r="BI369" s="145">
        <f>IF(N369="nulová",J369,0)</f>
        <v>0</v>
      </c>
      <c r="BJ369" s="18" t="s">
        <v>86</v>
      </c>
      <c r="BK369" s="145">
        <f>ROUND(I369*H369,2)</f>
        <v>0</v>
      </c>
      <c r="BL369" s="18" t="s">
        <v>660</v>
      </c>
      <c r="BM369" s="144" t="s">
        <v>1601</v>
      </c>
    </row>
    <row r="370" spans="2:65" s="1" customFormat="1" ht="12">
      <c r="B370" s="33"/>
      <c r="C370" s="342"/>
      <c r="D370" s="343" t="s">
        <v>152</v>
      </c>
      <c r="E370" s="342"/>
      <c r="F370" s="344" t="s">
        <v>1600</v>
      </c>
      <c r="G370" s="342"/>
      <c r="H370" s="342"/>
      <c r="I370" s="345"/>
      <c r="J370" s="342"/>
      <c r="K370" s="338"/>
      <c r="L370" s="33"/>
      <c r="M370" s="149"/>
      <c r="T370" s="54"/>
      <c r="AT370" s="18" t="s">
        <v>152</v>
      </c>
      <c r="AU370" s="18" t="s">
        <v>88</v>
      </c>
    </row>
    <row r="371" spans="2:65" s="1" customFormat="1" ht="21.75" customHeight="1">
      <c r="B371" s="132"/>
      <c r="C371" s="346" t="s">
        <v>1149</v>
      </c>
      <c r="D371" s="346" t="s">
        <v>331</v>
      </c>
      <c r="E371" s="347" t="s">
        <v>1602</v>
      </c>
      <c r="F371" s="348" t="s">
        <v>1603</v>
      </c>
      <c r="G371" s="349" t="s">
        <v>320</v>
      </c>
      <c r="H371" s="350">
        <v>4</v>
      </c>
      <c r="I371" s="351"/>
      <c r="J371" s="351">
        <f>ROUND(I371*H371,2)</f>
        <v>0</v>
      </c>
      <c r="K371" s="338" t="s">
        <v>2020</v>
      </c>
      <c r="L371" s="183"/>
      <c r="M371" s="184" t="s">
        <v>3</v>
      </c>
      <c r="N371" s="185" t="s">
        <v>49</v>
      </c>
      <c r="P371" s="142">
        <f>O371*H371</f>
        <v>0</v>
      </c>
      <c r="Q371" s="142">
        <v>0</v>
      </c>
      <c r="R371" s="142">
        <f>Q371*H371</f>
        <v>0</v>
      </c>
      <c r="S371" s="142">
        <v>0</v>
      </c>
      <c r="T371" s="143">
        <f>S371*H371</f>
        <v>0</v>
      </c>
      <c r="AR371" s="144" t="s">
        <v>1327</v>
      </c>
      <c r="AT371" s="144" t="s">
        <v>331</v>
      </c>
      <c r="AU371" s="144" t="s">
        <v>88</v>
      </c>
      <c r="AY371" s="18" t="s">
        <v>143</v>
      </c>
      <c r="BE371" s="145">
        <f>IF(N371="základní",J371,0)</f>
        <v>0</v>
      </c>
      <c r="BF371" s="145">
        <f>IF(N371="snížená",J371,0)</f>
        <v>0</v>
      </c>
      <c r="BG371" s="145">
        <f>IF(N371="zákl. přenesená",J371,0)</f>
        <v>0</v>
      </c>
      <c r="BH371" s="145">
        <f>IF(N371="sníž. přenesená",J371,0)</f>
        <v>0</v>
      </c>
      <c r="BI371" s="145">
        <f>IF(N371="nulová",J371,0)</f>
        <v>0</v>
      </c>
      <c r="BJ371" s="18" t="s">
        <v>86</v>
      </c>
      <c r="BK371" s="145">
        <f>ROUND(I371*H371,2)</f>
        <v>0</v>
      </c>
      <c r="BL371" s="18" t="s">
        <v>660</v>
      </c>
      <c r="BM371" s="144" t="s">
        <v>1604</v>
      </c>
    </row>
    <row r="372" spans="2:65" s="1" customFormat="1" ht="12">
      <c r="B372" s="33"/>
      <c r="C372" s="342"/>
      <c r="D372" s="343" t="s">
        <v>152</v>
      </c>
      <c r="E372" s="342"/>
      <c r="F372" s="344" t="s">
        <v>1603</v>
      </c>
      <c r="G372" s="342"/>
      <c r="H372" s="342"/>
      <c r="I372" s="345"/>
      <c r="J372" s="342"/>
      <c r="K372" s="338"/>
      <c r="L372" s="33"/>
      <c r="M372" s="149"/>
      <c r="T372" s="54"/>
      <c r="AT372" s="18" t="s">
        <v>152</v>
      </c>
      <c r="AU372" s="18" t="s">
        <v>88</v>
      </c>
    </row>
    <row r="373" spans="2:65" s="1" customFormat="1" ht="24.2" customHeight="1">
      <c r="B373" s="132"/>
      <c r="C373" s="346" t="s">
        <v>1153</v>
      </c>
      <c r="D373" s="346" t="s">
        <v>331</v>
      </c>
      <c r="E373" s="347" t="s">
        <v>1605</v>
      </c>
      <c r="F373" s="348" t="s">
        <v>1606</v>
      </c>
      <c r="G373" s="349" t="s">
        <v>1545</v>
      </c>
      <c r="H373" s="350">
        <v>1</v>
      </c>
      <c r="I373" s="351"/>
      <c r="J373" s="351">
        <f>ROUND(I373*H373,2)</f>
        <v>0</v>
      </c>
      <c r="K373" s="338" t="s">
        <v>2020</v>
      </c>
      <c r="L373" s="183"/>
      <c r="M373" s="184" t="s">
        <v>3</v>
      </c>
      <c r="N373" s="185" t="s">
        <v>49</v>
      </c>
      <c r="P373" s="142">
        <f>O373*H373</f>
        <v>0</v>
      </c>
      <c r="Q373" s="142">
        <v>0</v>
      </c>
      <c r="R373" s="142">
        <f>Q373*H373</f>
        <v>0</v>
      </c>
      <c r="S373" s="142">
        <v>0</v>
      </c>
      <c r="T373" s="143">
        <f>S373*H373</f>
        <v>0</v>
      </c>
      <c r="AR373" s="144" t="s">
        <v>1327</v>
      </c>
      <c r="AT373" s="144" t="s">
        <v>331</v>
      </c>
      <c r="AU373" s="144" t="s">
        <v>88</v>
      </c>
      <c r="AY373" s="18" t="s">
        <v>143</v>
      </c>
      <c r="BE373" s="145">
        <f>IF(N373="základní",J373,0)</f>
        <v>0</v>
      </c>
      <c r="BF373" s="145">
        <f>IF(N373="snížená",J373,0)</f>
        <v>0</v>
      </c>
      <c r="BG373" s="145">
        <f>IF(N373="zákl. přenesená",J373,0)</f>
        <v>0</v>
      </c>
      <c r="BH373" s="145">
        <f>IF(N373="sníž. přenesená",J373,0)</f>
        <v>0</v>
      </c>
      <c r="BI373" s="145">
        <f>IF(N373="nulová",J373,0)</f>
        <v>0</v>
      </c>
      <c r="BJ373" s="18" t="s">
        <v>86</v>
      </c>
      <c r="BK373" s="145">
        <f>ROUND(I373*H373,2)</f>
        <v>0</v>
      </c>
      <c r="BL373" s="18" t="s">
        <v>660</v>
      </c>
      <c r="BM373" s="144" t="s">
        <v>1607</v>
      </c>
    </row>
    <row r="374" spans="2:65" s="1" customFormat="1" ht="12">
      <c r="B374" s="33"/>
      <c r="C374" s="342"/>
      <c r="D374" s="343" t="s">
        <v>152</v>
      </c>
      <c r="E374" s="342"/>
      <c r="F374" s="344" t="s">
        <v>1606</v>
      </c>
      <c r="G374" s="342"/>
      <c r="H374" s="342"/>
      <c r="I374" s="345"/>
      <c r="J374" s="342"/>
      <c r="K374" s="338"/>
      <c r="L374" s="33"/>
      <c r="M374" s="149"/>
      <c r="T374" s="54"/>
      <c r="AT374" s="18" t="s">
        <v>152</v>
      </c>
      <c r="AU374" s="18" t="s">
        <v>88</v>
      </c>
    </row>
    <row r="375" spans="2:65" s="1" customFormat="1" ht="24.2" customHeight="1">
      <c r="B375" s="132"/>
      <c r="C375" s="346" t="s">
        <v>1159</v>
      </c>
      <c r="D375" s="346" t="s">
        <v>331</v>
      </c>
      <c r="E375" s="347" t="s">
        <v>1608</v>
      </c>
      <c r="F375" s="348" t="s">
        <v>1609</v>
      </c>
      <c r="G375" s="349" t="s">
        <v>1545</v>
      </c>
      <c r="H375" s="350">
        <v>1</v>
      </c>
      <c r="I375" s="351"/>
      <c r="J375" s="351">
        <f>ROUND(I375*H375,2)</f>
        <v>0</v>
      </c>
      <c r="K375" s="338" t="s">
        <v>2020</v>
      </c>
      <c r="L375" s="183"/>
      <c r="M375" s="184" t="s">
        <v>3</v>
      </c>
      <c r="N375" s="185" t="s">
        <v>49</v>
      </c>
      <c r="P375" s="142">
        <f>O375*H375</f>
        <v>0</v>
      </c>
      <c r="Q375" s="142">
        <v>0</v>
      </c>
      <c r="R375" s="142">
        <f>Q375*H375</f>
        <v>0</v>
      </c>
      <c r="S375" s="142">
        <v>0</v>
      </c>
      <c r="T375" s="143">
        <f>S375*H375</f>
        <v>0</v>
      </c>
      <c r="AR375" s="144" t="s">
        <v>1327</v>
      </c>
      <c r="AT375" s="144" t="s">
        <v>331</v>
      </c>
      <c r="AU375" s="144" t="s">
        <v>88</v>
      </c>
      <c r="AY375" s="18" t="s">
        <v>143</v>
      </c>
      <c r="BE375" s="145">
        <f>IF(N375="základní",J375,0)</f>
        <v>0</v>
      </c>
      <c r="BF375" s="145">
        <f>IF(N375="snížená",J375,0)</f>
        <v>0</v>
      </c>
      <c r="BG375" s="145">
        <f>IF(N375="zákl. přenesená",J375,0)</f>
        <v>0</v>
      </c>
      <c r="BH375" s="145">
        <f>IF(N375="sníž. přenesená",J375,0)</f>
        <v>0</v>
      </c>
      <c r="BI375" s="145">
        <f>IF(N375="nulová",J375,0)</f>
        <v>0</v>
      </c>
      <c r="BJ375" s="18" t="s">
        <v>86</v>
      </c>
      <c r="BK375" s="145">
        <f>ROUND(I375*H375,2)</f>
        <v>0</v>
      </c>
      <c r="BL375" s="18" t="s">
        <v>660</v>
      </c>
      <c r="BM375" s="144" t="s">
        <v>1610</v>
      </c>
    </row>
    <row r="376" spans="2:65" s="1" customFormat="1" ht="12">
      <c r="B376" s="33"/>
      <c r="C376" s="342"/>
      <c r="D376" s="343" t="s">
        <v>152</v>
      </c>
      <c r="E376" s="342"/>
      <c r="F376" s="344" t="s">
        <v>1609</v>
      </c>
      <c r="G376" s="342"/>
      <c r="H376" s="342"/>
      <c r="I376" s="345"/>
      <c r="J376" s="342"/>
      <c r="K376" s="338"/>
      <c r="L376" s="33"/>
      <c r="M376" s="149"/>
      <c r="T376" s="54"/>
      <c r="AT376" s="18" t="s">
        <v>152</v>
      </c>
      <c r="AU376" s="18" t="s">
        <v>88</v>
      </c>
    </row>
    <row r="377" spans="2:65" s="1" customFormat="1" ht="24.2" customHeight="1">
      <c r="B377" s="132"/>
      <c r="C377" s="346" t="s">
        <v>1163</v>
      </c>
      <c r="D377" s="346" t="s">
        <v>331</v>
      </c>
      <c r="E377" s="347" t="s">
        <v>1611</v>
      </c>
      <c r="F377" s="348" t="s">
        <v>1612</v>
      </c>
      <c r="G377" s="349" t="s">
        <v>1545</v>
      </c>
      <c r="H377" s="350">
        <v>1</v>
      </c>
      <c r="I377" s="351"/>
      <c r="J377" s="351">
        <f>ROUND(I377*H377,2)</f>
        <v>0</v>
      </c>
      <c r="K377" s="338" t="s">
        <v>2020</v>
      </c>
      <c r="L377" s="183"/>
      <c r="M377" s="184" t="s">
        <v>3</v>
      </c>
      <c r="N377" s="185" t="s">
        <v>49</v>
      </c>
      <c r="P377" s="142">
        <f>O377*H377</f>
        <v>0</v>
      </c>
      <c r="Q377" s="142">
        <v>0</v>
      </c>
      <c r="R377" s="142">
        <f>Q377*H377</f>
        <v>0</v>
      </c>
      <c r="S377" s="142">
        <v>0</v>
      </c>
      <c r="T377" s="143">
        <f>S377*H377</f>
        <v>0</v>
      </c>
      <c r="AR377" s="144" t="s">
        <v>1327</v>
      </c>
      <c r="AT377" s="144" t="s">
        <v>331</v>
      </c>
      <c r="AU377" s="144" t="s">
        <v>88</v>
      </c>
      <c r="AY377" s="18" t="s">
        <v>143</v>
      </c>
      <c r="BE377" s="145">
        <f>IF(N377="základní",J377,0)</f>
        <v>0</v>
      </c>
      <c r="BF377" s="145">
        <f>IF(N377="snížená",J377,0)</f>
        <v>0</v>
      </c>
      <c r="BG377" s="145">
        <f>IF(N377="zákl. přenesená",J377,0)</f>
        <v>0</v>
      </c>
      <c r="BH377" s="145">
        <f>IF(N377="sníž. přenesená",J377,0)</f>
        <v>0</v>
      </c>
      <c r="BI377" s="145">
        <f>IF(N377="nulová",J377,0)</f>
        <v>0</v>
      </c>
      <c r="BJ377" s="18" t="s">
        <v>86</v>
      </c>
      <c r="BK377" s="145">
        <f>ROUND(I377*H377,2)</f>
        <v>0</v>
      </c>
      <c r="BL377" s="18" t="s">
        <v>660</v>
      </c>
      <c r="BM377" s="144" t="s">
        <v>1613</v>
      </c>
    </row>
    <row r="378" spans="2:65" s="1" customFormat="1" ht="12">
      <c r="B378" s="33"/>
      <c r="C378" s="342"/>
      <c r="D378" s="343" t="s">
        <v>152</v>
      </c>
      <c r="E378" s="342"/>
      <c r="F378" s="344" t="s">
        <v>1612</v>
      </c>
      <c r="G378" s="342"/>
      <c r="H378" s="342"/>
      <c r="I378" s="345"/>
      <c r="J378" s="342"/>
      <c r="K378" s="338"/>
      <c r="L378" s="33"/>
      <c r="M378" s="149"/>
      <c r="T378" s="54"/>
      <c r="AT378" s="18" t="s">
        <v>152</v>
      </c>
      <c r="AU378" s="18" t="s">
        <v>88</v>
      </c>
    </row>
    <row r="379" spans="2:65" s="1" customFormat="1" ht="24.2" customHeight="1">
      <c r="B379" s="132"/>
      <c r="C379" s="346" t="s">
        <v>1169</v>
      </c>
      <c r="D379" s="346" t="s">
        <v>331</v>
      </c>
      <c r="E379" s="347" t="s">
        <v>1614</v>
      </c>
      <c r="F379" s="348" t="s">
        <v>1615</v>
      </c>
      <c r="G379" s="349" t="s">
        <v>1545</v>
      </c>
      <c r="H379" s="350">
        <v>1</v>
      </c>
      <c r="I379" s="351"/>
      <c r="J379" s="351">
        <f>ROUND(I379*H379,2)</f>
        <v>0</v>
      </c>
      <c r="K379" s="338" t="s">
        <v>2020</v>
      </c>
      <c r="L379" s="183"/>
      <c r="M379" s="184" t="s">
        <v>3</v>
      </c>
      <c r="N379" s="185" t="s">
        <v>49</v>
      </c>
      <c r="P379" s="142">
        <f>O379*H379</f>
        <v>0</v>
      </c>
      <c r="Q379" s="142">
        <v>0</v>
      </c>
      <c r="R379" s="142">
        <f>Q379*H379</f>
        <v>0</v>
      </c>
      <c r="S379" s="142">
        <v>0</v>
      </c>
      <c r="T379" s="143">
        <f>S379*H379</f>
        <v>0</v>
      </c>
      <c r="AR379" s="144" t="s">
        <v>1327</v>
      </c>
      <c r="AT379" s="144" t="s">
        <v>331</v>
      </c>
      <c r="AU379" s="144" t="s">
        <v>88</v>
      </c>
      <c r="AY379" s="18" t="s">
        <v>143</v>
      </c>
      <c r="BE379" s="145">
        <f>IF(N379="základní",J379,0)</f>
        <v>0</v>
      </c>
      <c r="BF379" s="145">
        <f>IF(N379="snížená",J379,0)</f>
        <v>0</v>
      </c>
      <c r="BG379" s="145">
        <f>IF(N379="zákl. přenesená",J379,0)</f>
        <v>0</v>
      </c>
      <c r="BH379" s="145">
        <f>IF(N379="sníž. přenesená",J379,0)</f>
        <v>0</v>
      </c>
      <c r="BI379" s="145">
        <f>IF(N379="nulová",J379,0)</f>
        <v>0</v>
      </c>
      <c r="BJ379" s="18" t="s">
        <v>86</v>
      </c>
      <c r="BK379" s="145">
        <f>ROUND(I379*H379,2)</f>
        <v>0</v>
      </c>
      <c r="BL379" s="18" t="s">
        <v>660</v>
      </c>
      <c r="BM379" s="144" t="s">
        <v>1616</v>
      </c>
    </row>
    <row r="380" spans="2:65" s="1" customFormat="1" ht="12">
      <c r="B380" s="33"/>
      <c r="C380" s="342"/>
      <c r="D380" s="343" t="s">
        <v>152</v>
      </c>
      <c r="E380" s="342"/>
      <c r="F380" s="344" t="s">
        <v>1615</v>
      </c>
      <c r="G380" s="342"/>
      <c r="H380" s="342"/>
      <c r="I380" s="345"/>
      <c r="J380" s="342"/>
      <c r="K380" s="338"/>
      <c r="L380" s="33"/>
      <c r="M380" s="149"/>
      <c r="T380" s="54"/>
      <c r="AT380" s="18" t="s">
        <v>152</v>
      </c>
      <c r="AU380" s="18" t="s">
        <v>88</v>
      </c>
    </row>
    <row r="381" spans="2:65" s="1" customFormat="1" ht="21.75" customHeight="1">
      <c r="B381" s="132"/>
      <c r="C381" s="346" t="s">
        <v>1173</v>
      </c>
      <c r="D381" s="346" t="s">
        <v>331</v>
      </c>
      <c r="E381" s="347" t="s">
        <v>1617</v>
      </c>
      <c r="F381" s="348" t="s">
        <v>1618</v>
      </c>
      <c r="G381" s="349" t="s">
        <v>1545</v>
      </c>
      <c r="H381" s="350">
        <v>1</v>
      </c>
      <c r="I381" s="351"/>
      <c r="J381" s="351">
        <f>ROUND(I381*H381,2)</f>
        <v>0</v>
      </c>
      <c r="K381" s="338" t="s">
        <v>2020</v>
      </c>
      <c r="L381" s="183"/>
      <c r="M381" s="184" t="s">
        <v>3</v>
      </c>
      <c r="N381" s="185" t="s">
        <v>49</v>
      </c>
      <c r="P381" s="142">
        <f>O381*H381</f>
        <v>0</v>
      </c>
      <c r="Q381" s="142">
        <v>0</v>
      </c>
      <c r="R381" s="142">
        <f>Q381*H381</f>
        <v>0</v>
      </c>
      <c r="S381" s="142">
        <v>0</v>
      </c>
      <c r="T381" s="143">
        <f>S381*H381</f>
        <v>0</v>
      </c>
      <c r="AR381" s="144" t="s">
        <v>1327</v>
      </c>
      <c r="AT381" s="144" t="s">
        <v>331</v>
      </c>
      <c r="AU381" s="144" t="s">
        <v>88</v>
      </c>
      <c r="AY381" s="18" t="s">
        <v>143</v>
      </c>
      <c r="BE381" s="145">
        <f>IF(N381="základní",J381,0)</f>
        <v>0</v>
      </c>
      <c r="BF381" s="145">
        <f>IF(N381="snížená",J381,0)</f>
        <v>0</v>
      </c>
      <c r="BG381" s="145">
        <f>IF(N381="zákl. přenesená",J381,0)</f>
        <v>0</v>
      </c>
      <c r="BH381" s="145">
        <f>IF(N381="sníž. přenesená",J381,0)</f>
        <v>0</v>
      </c>
      <c r="BI381" s="145">
        <f>IF(N381="nulová",J381,0)</f>
        <v>0</v>
      </c>
      <c r="BJ381" s="18" t="s">
        <v>86</v>
      </c>
      <c r="BK381" s="145">
        <f>ROUND(I381*H381,2)</f>
        <v>0</v>
      </c>
      <c r="BL381" s="18" t="s">
        <v>660</v>
      </c>
      <c r="BM381" s="144" t="s">
        <v>1619</v>
      </c>
    </row>
    <row r="382" spans="2:65" s="1" customFormat="1" ht="12">
      <c r="B382" s="33"/>
      <c r="C382" s="342"/>
      <c r="D382" s="343" t="s">
        <v>152</v>
      </c>
      <c r="E382" s="342"/>
      <c r="F382" s="344" t="s">
        <v>1618</v>
      </c>
      <c r="G382" s="342"/>
      <c r="H382" s="342"/>
      <c r="I382" s="345"/>
      <c r="J382" s="342"/>
      <c r="K382" s="338"/>
      <c r="L382" s="33"/>
      <c r="M382" s="149"/>
      <c r="T382" s="54"/>
      <c r="AT382" s="18" t="s">
        <v>152</v>
      </c>
      <c r="AU382" s="18" t="s">
        <v>88</v>
      </c>
    </row>
    <row r="383" spans="2:65" s="1" customFormat="1" ht="21.75" customHeight="1">
      <c r="B383" s="132"/>
      <c r="C383" s="346" t="s">
        <v>1179</v>
      </c>
      <c r="D383" s="346" t="s">
        <v>331</v>
      </c>
      <c r="E383" s="347" t="s">
        <v>1620</v>
      </c>
      <c r="F383" s="348" t="s">
        <v>1621</v>
      </c>
      <c r="G383" s="349" t="s">
        <v>1545</v>
      </c>
      <c r="H383" s="350">
        <v>1</v>
      </c>
      <c r="I383" s="351"/>
      <c r="J383" s="351">
        <f>ROUND(I383*H383,2)</f>
        <v>0</v>
      </c>
      <c r="K383" s="338" t="s">
        <v>2020</v>
      </c>
      <c r="L383" s="183"/>
      <c r="M383" s="184" t="s">
        <v>3</v>
      </c>
      <c r="N383" s="185" t="s">
        <v>49</v>
      </c>
      <c r="P383" s="142">
        <f>O383*H383</f>
        <v>0</v>
      </c>
      <c r="Q383" s="142">
        <v>0</v>
      </c>
      <c r="R383" s="142">
        <f>Q383*H383</f>
        <v>0</v>
      </c>
      <c r="S383" s="142">
        <v>0</v>
      </c>
      <c r="T383" s="143">
        <f>S383*H383</f>
        <v>0</v>
      </c>
      <c r="AR383" s="144" t="s">
        <v>1327</v>
      </c>
      <c r="AT383" s="144" t="s">
        <v>331</v>
      </c>
      <c r="AU383" s="144" t="s">
        <v>88</v>
      </c>
      <c r="AY383" s="18" t="s">
        <v>143</v>
      </c>
      <c r="BE383" s="145">
        <f>IF(N383="základní",J383,0)</f>
        <v>0</v>
      </c>
      <c r="BF383" s="145">
        <f>IF(N383="snížená",J383,0)</f>
        <v>0</v>
      </c>
      <c r="BG383" s="145">
        <f>IF(N383="zákl. přenesená",J383,0)</f>
        <v>0</v>
      </c>
      <c r="BH383" s="145">
        <f>IF(N383="sníž. přenesená",J383,0)</f>
        <v>0</v>
      </c>
      <c r="BI383" s="145">
        <f>IF(N383="nulová",J383,0)</f>
        <v>0</v>
      </c>
      <c r="BJ383" s="18" t="s">
        <v>86</v>
      </c>
      <c r="BK383" s="145">
        <f>ROUND(I383*H383,2)</f>
        <v>0</v>
      </c>
      <c r="BL383" s="18" t="s">
        <v>660</v>
      </c>
      <c r="BM383" s="144" t="s">
        <v>1622</v>
      </c>
    </row>
    <row r="384" spans="2:65" s="1" customFormat="1" ht="12">
      <c r="B384" s="33"/>
      <c r="C384" s="342"/>
      <c r="D384" s="343" t="s">
        <v>152</v>
      </c>
      <c r="E384" s="342"/>
      <c r="F384" s="344" t="s">
        <v>1621</v>
      </c>
      <c r="G384" s="342"/>
      <c r="H384" s="342"/>
      <c r="I384" s="345"/>
      <c r="J384" s="342"/>
      <c r="K384" s="338"/>
      <c r="L384" s="33"/>
      <c r="M384" s="149"/>
      <c r="T384" s="54"/>
      <c r="AT384" s="18" t="s">
        <v>152</v>
      </c>
      <c r="AU384" s="18" t="s">
        <v>88</v>
      </c>
    </row>
    <row r="385" spans="2:65" s="1" customFormat="1" ht="21.75" customHeight="1">
      <c r="B385" s="132"/>
      <c r="C385" s="346" t="s">
        <v>1185</v>
      </c>
      <c r="D385" s="346" t="s">
        <v>331</v>
      </c>
      <c r="E385" s="347" t="s">
        <v>1623</v>
      </c>
      <c r="F385" s="348" t="s">
        <v>1624</v>
      </c>
      <c r="G385" s="349" t="s">
        <v>1545</v>
      </c>
      <c r="H385" s="350">
        <v>1</v>
      </c>
      <c r="I385" s="351"/>
      <c r="J385" s="351">
        <f>ROUND(I385*H385,2)</f>
        <v>0</v>
      </c>
      <c r="K385" s="338" t="s">
        <v>2020</v>
      </c>
      <c r="L385" s="183"/>
      <c r="M385" s="184" t="s">
        <v>3</v>
      </c>
      <c r="N385" s="185" t="s">
        <v>49</v>
      </c>
      <c r="P385" s="142">
        <f>O385*H385</f>
        <v>0</v>
      </c>
      <c r="Q385" s="142">
        <v>0</v>
      </c>
      <c r="R385" s="142">
        <f>Q385*H385</f>
        <v>0</v>
      </c>
      <c r="S385" s="142">
        <v>0</v>
      </c>
      <c r="T385" s="143">
        <f>S385*H385</f>
        <v>0</v>
      </c>
      <c r="AR385" s="144" t="s">
        <v>1327</v>
      </c>
      <c r="AT385" s="144" t="s">
        <v>331</v>
      </c>
      <c r="AU385" s="144" t="s">
        <v>88</v>
      </c>
      <c r="AY385" s="18" t="s">
        <v>143</v>
      </c>
      <c r="BE385" s="145">
        <f>IF(N385="základní",J385,0)</f>
        <v>0</v>
      </c>
      <c r="BF385" s="145">
        <f>IF(N385="snížená",J385,0)</f>
        <v>0</v>
      </c>
      <c r="BG385" s="145">
        <f>IF(N385="zákl. přenesená",J385,0)</f>
        <v>0</v>
      </c>
      <c r="BH385" s="145">
        <f>IF(N385="sníž. přenesená",J385,0)</f>
        <v>0</v>
      </c>
      <c r="BI385" s="145">
        <f>IF(N385="nulová",J385,0)</f>
        <v>0</v>
      </c>
      <c r="BJ385" s="18" t="s">
        <v>86</v>
      </c>
      <c r="BK385" s="145">
        <f>ROUND(I385*H385,2)</f>
        <v>0</v>
      </c>
      <c r="BL385" s="18" t="s">
        <v>660</v>
      </c>
      <c r="BM385" s="144" t="s">
        <v>1625</v>
      </c>
    </row>
    <row r="386" spans="2:65" s="1" customFormat="1" ht="12">
      <c r="B386" s="33"/>
      <c r="C386" s="342"/>
      <c r="D386" s="343" t="s">
        <v>152</v>
      </c>
      <c r="E386" s="342"/>
      <c r="F386" s="344" t="s">
        <v>1624</v>
      </c>
      <c r="G386" s="342"/>
      <c r="H386" s="342"/>
      <c r="I386" s="345"/>
      <c r="J386" s="342"/>
      <c r="K386" s="338"/>
      <c r="L386" s="33"/>
      <c r="M386" s="149"/>
      <c r="T386" s="54"/>
      <c r="AT386" s="18" t="s">
        <v>152</v>
      </c>
      <c r="AU386" s="18" t="s">
        <v>88</v>
      </c>
    </row>
    <row r="387" spans="2:65" s="1" customFormat="1" ht="16.5" customHeight="1">
      <c r="B387" s="132"/>
      <c r="C387" s="346" t="s">
        <v>1189</v>
      </c>
      <c r="D387" s="346" t="s">
        <v>331</v>
      </c>
      <c r="E387" s="347" t="s">
        <v>1626</v>
      </c>
      <c r="F387" s="348" t="s">
        <v>1627</v>
      </c>
      <c r="G387" s="349" t="s">
        <v>1545</v>
      </c>
      <c r="H387" s="350">
        <v>1</v>
      </c>
      <c r="I387" s="351"/>
      <c r="J387" s="351">
        <f>ROUND(I387*H387,2)</f>
        <v>0</v>
      </c>
      <c r="K387" s="338" t="s">
        <v>2020</v>
      </c>
      <c r="L387" s="183"/>
      <c r="M387" s="184" t="s">
        <v>3</v>
      </c>
      <c r="N387" s="185" t="s">
        <v>49</v>
      </c>
      <c r="P387" s="142">
        <f>O387*H387</f>
        <v>0</v>
      </c>
      <c r="Q387" s="142">
        <v>0</v>
      </c>
      <c r="R387" s="142">
        <f>Q387*H387</f>
        <v>0</v>
      </c>
      <c r="S387" s="142">
        <v>0</v>
      </c>
      <c r="T387" s="143">
        <f>S387*H387</f>
        <v>0</v>
      </c>
      <c r="AR387" s="144" t="s">
        <v>1327</v>
      </c>
      <c r="AT387" s="144" t="s">
        <v>331</v>
      </c>
      <c r="AU387" s="144" t="s">
        <v>88</v>
      </c>
      <c r="AY387" s="18" t="s">
        <v>143</v>
      </c>
      <c r="BE387" s="145">
        <f>IF(N387="základní",J387,0)</f>
        <v>0</v>
      </c>
      <c r="BF387" s="145">
        <f>IF(N387="snížená",J387,0)</f>
        <v>0</v>
      </c>
      <c r="BG387" s="145">
        <f>IF(N387="zákl. přenesená",J387,0)</f>
        <v>0</v>
      </c>
      <c r="BH387" s="145">
        <f>IF(N387="sníž. přenesená",J387,0)</f>
        <v>0</v>
      </c>
      <c r="BI387" s="145">
        <f>IF(N387="nulová",J387,0)</f>
        <v>0</v>
      </c>
      <c r="BJ387" s="18" t="s">
        <v>86</v>
      </c>
      <c r="BK387" s="145">
        <f>ROUND(I387*H387,2)</f>
        <v>0</v>
      </c>
      <c r="BL387" s="18" t="s">
        <v>660</v>
      </c>
      <c r="BM387" s="144" t="s">
        <v>1628</v>
      </c>
    </row>
    <row r="388" spans="2:65" s="1" customFormat="1" ht="12">
      <c r="B388" s="33"/>
      <c r="C388" s="342"/>
      <c r="D388" s="343" t="s">
        <v>152</v>
      </c>
      <c r="E388" s="342"/>
      <c r="F388" s="344" t="s">
        <v>1627</v>
      </c>
      <c r="G388" s="342"/>
      <c r="H388" s="342"/>
      <c r="I388" s="345"/>
      <c r="J388" s="342"/>
      <c r="K388" s="338"/>
      <c r="L388" s="33"/>
      <c r="M388" s="149"/>
      <c r="T388" s="54"/>
      <c r="AT388" s="18" t="s">
        <v>152</v>
      </c>
      <c r="AU388" s="18" t="s">
        <v>88</v>
      </c>
    </row>
    <row r="389" spans="2:65" s="1" customFormat="1" ht="16.5" customHeight="1">
      <c r="B389" s="132"/>
      <c r="C389" s="346" t="s">
        <v>1193</v>
      </c>
      <c r="D389" s="346" t="s">
        <v>331</v>
      </c>
      <c r="E389" s="347" t="s">
        <v>1629</v>
      </c>
      <c r="F389" s="348" t="s">
        <v>1630</v>
      </c>
      <c r="G389" s="349" t="s">
        <v>1545</v>
      </c>
      <c r="H389" s="350">
        <v>1</v>
      </c>
      <c r="I389" s="351"/>
      <c r="J389" s="351">
        <f>ROUND(I389*H389,2)</f>
        <v>0</v>
      </c>
      <c r="K389" s="338" t="s">
        <v>2020</v>
      </c>
      <c r="L389" s="183"/>
      <c r="M389" s="184" t="s">
        <v>3</v>
      </c>
      <c r="N389" s="185" t="s">
        <v>49</v>
      </c>
      <c r="P389" s="142">
        <f>O389*H389</f>
        <v>0</v>
      </c>
      <c r="Q389" s="142">
        <v>0</v>
      </c>
      <c r="R389" s="142">
        <f>Q389*H389</f>
        <v>0</v>
      </c>
      <c r="S389" s="142">
        <v>0</v>
      </c>
      <c r="T389" s="143">
        <f>S389*H389</f>
        <v>0</v>
      </c>
      <c r="AR389" s="144" t="s">
        <v>1327</v>
      </c>
      <c r="AT389" s="144" t="s">
        <v>331</v>
      </c>
      <c r="AU389" s="144" t="s">
        <v>88</v>
      </c>
      <c r="AY389" s="18" t="s">
        <v>143</v>
      </c>
      <c r="BE389" s="145">
        <f>IF(N389="základní",J389,0)</f>
        <v>0</v>
      </c>
      <c r="BF389" s="145">
        <f>IF(N389="snížená",J389,0)</f>
        <v>0</v>
      </c>
      <c r="BG389" s="145">
        <f>IF(N389="zákl. přenesená",J389,0)</f>
        <v>0</v>
      </c>
      <c r="BH389" s="145">
        <f>IF(N389="sníž. přenesená",J389,0)</f>
        <v>0</v>
      </c>
      <c r="BI389" s="145">
        <f>IF(N389="nulová",J389,0)</f>
        <v>0</v>
      </c>
      <c r="BJ389" s="18" t="s">
        <v>86</v>
      </c>
      <c r="BK389" s="145">
        <f>ROUND(I389*H389,2)</f>
        <v>0</v>
      </c>
      <c r="BL389" s="18" t="s">
        <v>660</v>
      </c>
      <c r="BM389" s="144" t="s">
        <v>1631</v>
      </c>
    </row>
    <row r="390" spans="2:65" s="1" customFormat="1" ht="12">
      <c r="B390" s="33"/>
      <c r="C390" s="342"/>
      <c r="D390" s="343" t="s">
        <v>152</v>
      </c>
      <c r="E390" s="342"/>
      <c r="F390" s="344" t="s">
        <v>1630</v>
      </c>
      <c r="G390" s="342"/>
      <c r="H390" s="342"/>
      <c r="I390" s="345"/>
      <c r="J390" s="342"/>
      <c r="K390" s="338"/>
      <c r="L390" s="33"/>
      <c r="M390" s="149"/>
      <c r="T390" s="54"/>
      <c r="AT390" s="18" t="s">
        <v>152</v>
      </c>
      <c r="AU390" s="18" t="s">
        <v>88</v>
      </c>
    </row>
    <row r="391" spans="2:65" s="1" customFormat="1" ht="16.5" customHeight="1">
      <c r="B391" s="132"/>
      <c r="C391" s="336" t="s">
        <v>1197</v>
      </c>
      <c r="D391" s="336" t="s">
        <v>145</v>
      </c>
      <c r="E391" s="337" t="s">
        <v>1632</v>
      </c>
      <c r="F391" s="338" t="s">
        <v>1633</v>
      </c>
      <c r="G391" s="339" t="s">
        <v>1533</v>
      </c>
      <c r="H391" s="340">
        <v>1</v>
      </c>
      <c r="I391" s="341"/>
      <c r="J391" s="341">
        <f>ROUND(I391*H391,2)</f>
        <v>0</v>
      </c>
      <c r="K391" s="338" t="s">
        <v>2020</v>
      </c>
      <c r="L391" s="33"/>
      <c r="M391" s="140" t="s">
        <v>3</v>
      </c>
      <c r="N391" s="141" t="s">
        <v>49</v>
      </c>
      <c r="P391" s="142">
        <f>O391*H391</f>
        <v>0</v>
      </c>
      <c r="Q391" s="142">
        <v>0</v>
      </c>
      <c r="R391" s="142">
        <f>Q391*H391</f>
        <v>0</v>
      </c>
      <c r="S391" s="142">
        <v>0</v>
      </c>
      <c r="T391" s="143">
        <f>S391*H391</f>
        <v>0</v>
      </c>
      <c r="AR391" s="144" t="s">
        <v>86</v>
      </c>
      <c r="AT391" s="144" t="s">
        <v>145</v>
      </c>
      <c r="AU391" s="144" t="s">
        <v>88</v>
      </c>
      <c r="AY391" s="18" t="s">
        <v>143</v>
      </c>
      <c r="BE391" s="145">
        <f>IF(N391="základní",J391,0)</f>
        <v>0</v>
      </c>
      <c r="BF391" s="145">
        <f>IF(N391="snížená",J391,0)</f>
        <v>0</v>
      </c>
      <c r="BG391" s="145">
        <f>IF(N391="zákl. přenesená",J391,0)</f>
        <v>0</v>
      </c>
      <c r="BH391" s="145">
        <f>IF(N391="sníž. přenesená",J391,0)</f>
        <v>0</v>
      </c>
      <c r="BI391" s="145">
        <f>IF(N391="nulová",J391,0)</f>
        <v>0</v>
      </c>
      <c r="BJ391" s="18" t="s">
        <v>86</v>
      </c>
      <c r="BK391" s="145">
        <f>ROUND(I391*H391,2)</f>
        <v>0</v>
      </c>
      <c r="BL391" s="18" t="s">
        <v>86</v>
      </c>
      <c r="BM391" s="144" t="s">
        <v>1634</v>
      </c>
    </row>
    <row r="392" spans="2:65" s="1" customFormat="1" ht="12">
      <c r="B392" s="33"/>
      <c r="C392" s="342"/>
      <c r="D392" s="343" t="s">
        <v>152</v>
      </c>
      <c r="E392" s="342"/>
      <c r="F392" s="344" t="s">
        <v>1633</v>
      </c>
      <c r="G392" s="342"/>
      <c r="H392" s="342"/>
      <c r="I392" s="345"/>
      <c r="J392" s="342"/>
      <c r="K392" s="338"/>
      <c r="L392" s="33"/>
      <c r="M392" s="149"/>
      <c r="T392" s="54"/>
      <c r="AT392" s="18" t="s">
        <v>152</v>
      </c>
      <c r="AU392" s="18" t="s">
        <v>88</v>
      </c>
    </row>
    <row r="393" spans="2:65" s="1" customFormat="1" ht="16.5" customHeight="1">
      <c r="B393" s="132"/>
      <c r="C393" s="352" t="s">
        <v>1200</v>
      </c>
      <c r="D393" s="352" t="s">
        <v>145</v>
      </c>
      <c r="E393" s="353" t="s">
        <v>1531</v>
      </c>
      <c r="F393" s="354" t="s">
        <v>1532</v>
      </c>
      <c r="G393" s="355" t="s">
        <v>1533</v>
      </c>
      <c r="H393" s="356">
        <v>1</v>
      </c>
      <c r="I393" s="357"/>
      <c r="J393" s="357">
        <f>ROUND(I393*H393,2)</f>
        <v>0</v>
      </c>
      <c r="K393" s="354" t="s">
        <v>2020</v>
      </c>
      <c r="L393" s="33"/>
      <c r="M393" s="140" t="s">
        <v>3</v>
      </c>
      <c r="N393" s="141" t="s">
        <v>49</v>
      </c>
      <c r="P393" s="142">
        <f>O393*H393</f>
        <v>0</v>
      </c>
      <c r="Q393" s="142">
        <v>0</v>
      </c>
      <c r="R393" s="142">
        <f>Q393*H393</f>
        <v>0</v>
      </c>
      <c r="S393" s="142">
        <v>0</v>
      </c>
      <c r="T393" s="143">
        <f>S393*H393</f>
        <v>0</v>
      </c>
      <c r="AR393" s="144" t="s">
        <v>660</v>
      </c>
      <c r="AT393" s="144" t="s">
        <v>145</v>
      </c>
      <c r="AU393" s="144" t="s">
        <v>88</v>
      </c>
      <c r="AY393" s="18" t="s">
        <v>143</v>
      </c>
      <c r="BE393" s="145">
        <f>IF(N393="základní",J393,0)</f>
        <v>0</v>
      </c>
      <c r="BF393" s="145">
        <f>IF(N393="snížená",J393,0)</f>
        <v>0</v>
      </c>
      <c r="BG393" s="145">
        <f>IF(N393="zákl. přenesená",J393,0)</f>
        <v>0</v>
      </c>
      <c r="BH393" s="145">
        <f>IF(N393="sníž. přenesená",J393,0)</f>
        <v>0</v>
      </c>
      <c r="BI393" s="145">
        <f>IF(N393="nulová",J393,0)</f>
        <v>0</v>
      </c>
      <c r="BJ393" s="18" t="s">
        <v>86</v>
      </c>
      <c r="BK393" s="145">
        <f>ROUND(I393*H393,2)</f>
        <v>0</v>
      </c>
      <c r="BL393" s="18" t="s">
        <v>660</v>
      </c>
      <c r="BM393" s="144" t="s">
        <v>1635</v>
      </c>
    </row>
    <row r="394" spans="2:65" s="1" customFormat="1" ht="11.25">
      <c r="B394" s="33"/>
      <c r="D394" s="146" t="s">
        <v>152</v>
      </c>
      <c r="F394" s="147" t="s">
        <v>1532</v>
      </c>
      <c r="I394" s="148"/>
      <c r="L394" s="33"/>
      <c r="M394" s="187"/>
      <c r="N394" s="188"/>
      <c r="O394" s="188"/>
      <c r="P394" s="188"/>
      <c r="Q394" s="188"/>
      <c r="R394" s="188"/>
      <c r="S394" s="188"/>
      <c r="T394" s="189"/>
      <c r="AT394" s="18" t="s">
        <v>152</v>
      </c>
      <c r="AU394" s="18" t="s">
        <v>88</v>
      </c>
    </row>
    <row r="395" spans="2:65" s="1" customFormat="1" ht="6.95" customHeight="1">
      <c r="B395" s="42"/>
      <c r="C395" s="43"/>
      <c r="D395" s="43"/>
      <c r="E395" s="43"/>
      <c r="F395" s="43"/>
      <c r="G395" s="43"/>
      <c r="H395" s="43"/>
      <c r="I395" s="43"/>
      <c r="J395" s="43"/>
      <c r="K395" s="43"/>
      <c r="L395" s="33"/>
    </row>
  </sheetData>
  <autoFilter ref="C87:K394" xr:uid="{00000000-0009-0000-0000-000005000000}"/>
  <mergeCells count="9">
    <mergeCell ref="E50:H50"/>
    <mergeCell ref="E78:H78"/>
    <mergeCell ref="E80:H80"/>
    <mergeCell ref="L2:V2"/>
    <mergeCell ref="E7:H7"/>
    <mergeCell ref="E9:H9"/>
    <mergeCell ref="E18:H18"/>
    <mergeCell ref="E27:H27"/>
    <mergeCell ref="E48:H48"/>
  </mergeCells>
  <hyperlinks>
    <hyperlink ref="F93" r:id="rId1" xr:uid="{00000000-0004-0000-0500-000000000000}"/>
    <hyperlink ref="F106" r:id="rId2" xr:uid="{00000000-0004-0000-0500-000001000000}"/>
    <hyperlink ref="F111" r:id="rId3" xr:uid="{00000000-0004-0000-0500-000002000000}"/>
    <hyperlink ref="F119" r:id="rId4" xr:uid="{00000000-0004-0000-0500-000003000000}"/>
    <hyperlink ref="F125" r:id="rId5" xr:uid="{00000000-0004-0000-0500-000004000000}"/>
    <hyperlink ref="F153" r:id="rId6" xr:uid="{00000000-0004-0000-0500-000005000000}"/>
    <hyperlink ref="F158" r:id="rId7" xr:uid="{00000000-0004-0000-0500-000006000000}"/>
    <hyperlink ref="F165" r:id="rId8" xr:uid="{00000000-0004-0000-0500-000007000000}"/>
    <hyperlink ref="F172" r:id="rId9" xr:uid="{00000000-0004-0000-0500-000008000000}"/>
    <hyperlink ref="F177" r:id="rId10" xr:uid="{00000000-0004-0000-0500-000009000000}"/>
    <hyperlink ref="F182" r:id="rId11" xr:uid="{00000000-0004-0000-0500-00000A000000}"/>
    <hyperlink ref="F187" r:id="rId12" xr:uid="{00000000-0004-0000-0500-00000B000000}"/>
    <hyperlink ref="F195" r:id="rId13" xr:uid="{00000000-0004-0000-0500-00000C000000}"/>
    <hyperlink ref="F200" r:id="rId14" xr:uid="{00000000-0004-0000-0500-00000D000000}"/>
    <hyperlink ref="F214" r:id="rId15" xr:uid="{00000000-0004-0000-0500-00000E000000}"/>
    <hyperlink ref="F217" r:id="rId16" xr:uid="{00000000-0004-0000-0500-00000F000000}"/>
    <hyperlink ref="F220" r:id="rId17" xr:uid="{00000000-0004-0000-0500-000010000000}"/>
    <hyperlink ref="F223" r:id="rId18" xr:uid="{00000000-0004-0000-0500-000011000000}"/>
    <hyperlink ref="F229" r:id="rId19" xr:uid="{00000000-0004-0000-0500-000012000000}"/>
    <hyperlink ref="F240" r:id="rId20" xr:uid="{00000000-0004-0000-0500-000013000000}"/>
    <hyperlink ref="F255" r:id="rId21" xr:uid="{00000000-0004-0000-0500-000014000000}"/>
    <hyperlink ref="F260" r:id="rId22" xr:uid="{00000000-0004-0000-0500-000015000000}"/>
    <hyperlink ref="F265" r:id="rId23" xr:uid="{00000000-0004-0000-0500-000016000000}"/>
    <hyperlink ref="F281" r:id="rId24" xr:uid="{00000000-0004-0000-0500-000017000000}"/>
    <hyperlink ref="F310" r:id="rId25" xr:uid="{00000000-0004-0000-0500-000018000000}"/>
    <hyperlink ref="F313" r:id="rId26" xr:uid="{00000000-0004-0000-0500-000019000000}"/>
    <hyperlink ref="F316" r:id="rId27" xr:uid="{00000000-0004-0000-0500-00001A000000}"/>
    <hyperlink ref="F319" r:id="rId28" xr:uid="{00000000-0004-0000-0500-00001B000000}"/>
    <hyperlink ref="F322" r:id="rId29" xr:uid="{00000000-0004-0000-0500-00001C000000}"/>
    <hyperlink ref="F325" r:id="rId30" xr:uid="{00000000-0004-0000-0500-00001D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3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282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23" t="s">
        <v>6</v>
      </c>
      <c r="M2" s="308"/>
      <c r="N2" s="308"/>
      <c r="O2" s="308"/>
      <c r="P2" s="308"/>
      <c r="Q2" s="308"/>
      <c r="R2" s="308"/>
      <c r="S2" s="308"/>
      <c r="T2" s="308"/>
      <c r="U2" s="308"/>
      <c r="V2" s="308"/>
      <c r="AT2" s="18" t="s">
        <v>108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88</v>
      </c>
    </row>
    <row r="4" spans="2:46" ht="24.95" customHeight="1">
      <c r="B4" s="21"/>
      <c r="D4" s="22" t="s">
        <v>113</v>
      </c>
      <c r="L4" s="21"/>
      <c r="M4" s="91" t="s">
        <v>11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17</v>
      </c>
      <c r="L6" s="21"/>
    </row>
    <row r="7" spans="2:46" ht="16.5" customHeight="1">
      <c r="B7" s="21"/>
      <c r="E7" s="324" t="str">
        <f>'Rekapitulace stavby'!K6</f>
        <v>BENÁTKY NAD JIZEROU ČOV – KALOVÉ HOSPODÁŘSTVÍ</v>
      </c>
      <c r="F7" s="325"/>
      <c r="G7" s="325"/>
      <c r="H7" s="325"/>
      <c r="L7" s="21"/>
    </row>
    <row r="8" spans="2:46" s="1" customFormat="1" ht="12" customHeight="1">
      <c r="B8" s="33"/>
      <c r="D8" s="28" t="s">
        <v>114</v>
      </c>
      <c r="L8" s="33"/>
    </row>
    <row r="9" spans="2:46" s="1" customFormat="1" ht="16.5" customHeight="1">
      <c r="B9" s="33"/>
      <c r="E9" s="282" t="s">
        <v>1636</v>
      </c>
      <c r="F9" s="326"/>
      <c r="G9" s="326"/>
      <c r="H9" s="326"/>
      <c r="L9" s="33"/>
    </row>
    <row r="10" spans="2:46" s="1" customFormat="1" ht="11.25">
      <c r="B10" s="33"/>
      <c r="L10" s="33"/>
    </row>
    <row r="11" spans="2:46" s="1" customFormat="1" ht="12" customHeight="1">
      <c r="B11" s="33"/>
      <c r="D11" s="28" t="s">
        <v>19</v>
      </c>
      <c r="F11" s="26" t="s">
        <v>3</v>
      </c>
      <c r="I11" s="28" t="s">
        <v>20</v>
      </c>
      <c r="J11" s="26" t="s">
        <v>3</v>
      </c>
      <c r="L11" s="33"/>
    </row>
    <row r="12" spans="2:46" s="1" customFormat="1" ht="12" customHeight="1">
      <c r="B12" s="33"/>
      <c r="D12" s="28" t="s">
        <v>21</v>
      </c>
      <c r="F12" s="26" t="s">
        <v>22</v>
      </c>
      <c r="I12" s="28" t="s">
        <v>23</v>
      </c>
      <c r="J12" s="50" t="str">
        <f>'Rekapitulace stavby'!AN8</f>
        <v>4. 12. 2025</v>
      </c>
      <c r="L12" s="33"/>
    </row>
    <row r="13" spans="2:46" s="1" customFormat="1" ht="10.9" customHeight="1">
      <c r="B13" s="33"/>
      <c r="L13" s="33"/>
    </row>
    <row r="14" spans="2:46" s="1" customFormat="1" ht="12" customHeight="1">
      <c r="B14" s="33"/>
      <c r="D14" s="28" t="s">
        <v>25</v>
      </c>
      <c r="I14" s="28" t="s">
        <v>26</v>
      </c>
      <c r="J14" s="26" t="s">
        <v>27</v>
      </c>
      <c r="L14" s="33"/>
    </row>
    <row r="15" spans="2:46" s="1" customFormat="1" ht="18" customHeight="1">
      <c r="B15" s="33"/>
      <c r="E15" s="26" t="s">
        <v>28</v>
      </c>
      <c r="I15" s="28" t="s">
        <v>29</v>
      </c>
      <c r="J15" s="26" t="s">
        <v>30</v>
      </c>
      <c r="L15" s="33"/>
    </row>
    <row r="16" spans="2:46" s="1" customFormat="1" ht="6.95" customHeight="1">
      <c r="B16" s="33"/>
      <c r="L16" s="33"/>
    </row>
    <row r="17" spans="2:12" s="1" customFormat="1" ht="12" customHeight="1">
      <c r="B17" s="33"/>
      <c r="D17" s="28" t="s">
        <v>31</v>
      </c>
      <c r="I17" s="28" t="s">
        <v>26</v>
      </c>
      <c r="J17" s="29" t="str">
        <f>'Rekapitulace stavby'!AN13</f>
        <v>Vyplň údaj</v>
      </c>
      <c r="L17" s="33"/>
    </row>
    <row r="18" spans="2:12" s="1" customFormat="1" ht="18" customHeight="1">
      <c r="B18" s="33"/>
      <c r="E18" s="327" t="str">
        <f>'Rekapitulace stavby'!E14</f>
        <v>Vyplň údaj</v>
      </c>
      <c r="F18" s="307"/>
      <c r="G18" s="307"/>
      <c r="H18" s="307"/>
      <c r="I18" s="28" t="s">
        <v>29</v>
      </c>
      <c r="J18" s="29" t="str">
        <f>'Rekapitulace stavby'!AN14</f>
        <v>Vyplň údaj</v>
      </c>
      <c r="L18" s="33"/>
    </row>
    <row r="19" spans="2:12" s="1" customFormat="1" ht="6.95" customHeight="1">
      <c r="B19" s="33"/>
      <c r="L19" s="33"/>
    </row>
    <row r="20" spans="2:12" s="1" customFormat="1" ht="12" customHeight="1">
      <c r="B20" s="33"/>
      <c r="D20" s="28" t="s">
        <v>33</v>
      </c>
      <c r="I20" s="28" t="s">
        <v>26</v>
      </c>
      <c r="J20" s="26" t="s">
        <v>34</v>
      </c>
      <c r="L20" s="33"/>
    </row>
    <row r="21" spans="2:12" s="1" customFormat="1" ht="18" customHeight="1">
      <c r="B21" s="33"/>
      <c r="E21" s="26" t="s">
        <v>35</v>
      </c>
      <c r="I21" s="28" t="s">
        <v>29</v>
      </c>
      <c r="J21" s="26" t="s">
        <v>36</v>
      </c>
      <c r="L21" s="33"/>
    </row>
    <row r="22" spans="2:12" s="1" customFormat="1" ht="6.95" customHeight="1">
      <c r="B22" s="33"/>
      <c r="L22" s="33"/>
    </row>
    <row r="23" spans="2:12" s="1" customFormat="1" ht="12" customHeight="1">
      <c r="B23" s="33"/>
      <c r="D23" s="28" t="s">
        <v>38</v>
      </c>
      <c r="I23" s="28" t="s">
        <v>26</v>
      </c>
      <c r="J23" s="26" t="s">
        <v>838</v>
      </c>
      <c r="L23" s="33"/>
    </row>
    <row r="24" spans="2:12" s="1" customFormat="1" ht="18" customHeight="1">
      <c r="B24" s="33"/>
      <c r="E24" s="26" t="s">
        <v>839</v>
      </c>
      <c r="I24" s="28" t="s">
        <v>29</v>
      </c>
      <c r="J24" s="26" t="s">
        <v>838</v>
      </c>
      <c r="L24" s="33"/>
    </row>
    <row r="25" spans="2:12" s="1" customFormat="1" ht="6.95" customHeight="1">
      <c r="B25" s="33"/>
      <c r="L25" s="33"/>
    </row>
    <row r="26" spans="2:12" s="1" customFormat="1" ht="12" customHeight="1">
      <c r="B26" s="33"/>
      <c r="D26" s="28" t="s">
        <v>42</v>
      </c>
      <c r="L26" s="33"/>
    </row>
    <row r="27" spans="2:12" s="7" customFormat="1" ht="47.25" customHeight="1">
      <c r="B27" s="92"/>
      <c r="E27" s="312" t="s">
        <v>43</v>
      </c>
      <c r="F27" s="312"/>
      <c r="G27" s="312"/>
      <c r="H27" s="312"/>
      <c r="L27" s="92"/>
    </row>
    <row r="28" spans="2:12" s="1" customFormat="1" ht="6.95" customHeight="1">
      <c r="B28" s="33"/>
      <c r="L28" s="33"/>
    </row>
    <row r="29" spans="2:12" s="1" customFormat="1" ht="6.95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>
      <c r="B30" s="33"/>
      <c r="D30" s="93" t="s">
        <v>44</v>
      </c>
      <c r="J30" s="64">
        <f>ROUND(J85, 2)</f>
        <v>0</v>
      </c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5" customHeight="1">
      <c r="B32" s="33"/>
      <c r="F32" s="36" t="s">
        <v>46</v>
      </c>
      <c r="I32" s="36" t="s">
        <v>45</v>
      </c>
      <c r="J32" s="36" t="s">
        <v>47</v>
      </c>
      <c r="L32" s="33"/>
    </row>
    <row r="33" spans="2:12" s="1" customFormat="1" ht="14.45" customHeight="1">
      <c r="B33" s="33"/>
      <c r="D33" s="53" t="s">
        <v>48</v>
      </c>
      <c r="E33" s="28" t="s">
        <v>49</v>
      </c>
      <c r="F33" s="84">
        <f>ROUND((SUM(BE85:BE281)),  2)</f>
        <v>0</v>
      </c>
      <c r="I33" s="94">
        <v>0.21</v>
      </c>
      <c r="J33" s="84">
        <f>ROUND(((SUM(BE85:BE281))*I33),  2)</f>
        <v>0</v>
      </c>
      <c r="L33" s="33"/>
    </row>
    <row r="34" spans="2:12" s="1" customFormat="1" ht="14.45" customHeight="1">
      <c r="B34" s="33"/>
      <c r="E34" s="28" t="s">
        <v>50</v>
      </c>
      <c r="F34" s="84">
        <f>ROUND((SUM(BF85:BF281)),  2)</f>
        <v>0</v>
      </c>
      <c r="I34" s="94">
        <v>0.12</v>
      </c>
      <c r="J34" s="84">
        <f>ROUND(((SUM(BF85:BF281))*I34),  2)</f>
        <v>0</v>
      </c>
      <c r="L34" s="33"/>
    </row>
    <row r="35" spans="2:12" s="1" customFormat="1" ht="14.45" hidden="1" customHeight="1">
      <c r="B35" s="33"/>
      <c r="E35" s="28" t="s">
        <v>51</v>
      </c>
      <c r="F35" s="84">
        <f>ROUND((SUM(BG85:BG281)),  2)</f>
        <v>0</v>
      </c>
      <c r="I35" s="94">
        <v>0.21</v>
      </c>
      <c r="J35" s="84">
        <f>0</f>
        <v>0</v>
      </c>
      <c r="L35" s="33"/>
    </row>
    <row r="36" spans="2:12" s="1" customFormat="1" ht="14.45" hidden="1" customHeight="1">
      <c r="B36" s="33"/>
      <c r="E36" s="28" t="s">
        <v>52</v>
      </c>
      <c r="F36" s="84">
        <f>ROUND((SUM(BH85:BH281)),  2)</f>
        <v>0</v>
      </c>
      <c r="I36" s="94">
        <v>0.12</v>
      </c>
      <c r="J36" s="84">
        <f>0</f>
        <v>0</v>
      </c>
      <c r="L36" s="33"/>
    </row>
    <row r="37" spans="2:12" s="1" customFormat="1" ht="14.45" hidden="1" customHeight="1">
      <c r="B37" s="33"/>
      <c r="E37" s="28" t="s">
        <v>53</v>
      </c>
      <c r="F37" s="84">
        <f>ROUND((SUM(BI85:BI281)),  2)</f>
        <v>0</v>
      </c>
      <c r="I37" s="94">
        <v>0</v>
      </c>
      <c r="J37" s="84">
        <f>0</f>
        <v>0</v>
      </c>
      <c r="L37" s="33"/>
    </row>
    <row r="38" spans="2:12" s="1" customFormat="1" ht="6.95" customHeight="1">
      <c r="B38" s="33"/>
      <c r="L38" s="33"/>
    </row>
    <row r="39" spans="2:12" s="1" customFormat="1" ht="25.35" customHeight="1">
      <c r="B39" s="33"/>
      <c r="C39" s="95"/>
      <c r="D39" s="96" t="s">
        <v>54</v>
      </c>
      <c r="E39" s="55"/>
      <c r="F39" s="55"/>
      <c r="G39" s="97" t="s">
        <v>55</v>
      </c>
      <c r="H39" s="98" t="s">
        <v>56</v>
      </c>
      <c r="I39" s="55"/>
      <c r="J39" s="99">
        <f>SUM(J30:J37)</f>
        <v>0</v>
      </c>
      <c r="K39" s="100"/>
      <c r="L39" s="33"/>
    </row>
    <row r="40" spans="2:12" s="1" customFormat="1" ht="14.45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5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5" customHeight="1">
      <c r="B45" s="33"/>
      <c r="C45" s="22" t="s">
        <v>116</v>
      </c>
      <c r="L45" s="33"/>
    </row>
    <row r="46" spans="2:12" s="1" customFormat="1" ht="6.95" customHeight="1">
      <c r="B46" s="33"/>
      <c r="L46" s="33"/>
    </row>
    <row r="47" spans="2:12" s="1" customFormat="1" ht="12" customHeight="1">
      <c r="B47" s="33"/>
      <c r="C47" s="28" t="s">
        <v>17</v>
      </c>
      <c r="L47" s="33"/>
    </row>
    <row r="48" spans="2:12" s="1" customFormat="1" ht="16.5" customHeight="1">
      <c r="B48" s="33"/>
      <c r="E48" s="324" t="str">
        <f>E7</f>
        <v>BENÁTKY NAD JIZEROU ČOV – KALOVÉ HOSPODÁŘSTVÍ</v>
      </c>
      <c r="F48" s="325"/>
      <c r="G48" s="325"/>
      <c r="H48" s="325"/>
      <c r="L48" s="33"/>
    </row>
    <row r="49" spans="2:47" s="1" customFormat="1" ht="12" customHeight="1">
      <c r="B49" s="33"/>
      <c r="C49" s="28" t="s">
        <v>114</v>
      </c>
      <c r="L49" s="33"/>
    </row>
    <row r="50" spans="2:47" s="1" customFormat="1" ht="16.5" customHeight="1">
      <c r="B50" s="33"/>
      <c r="E50" s="282" t="str">
        <f>E9</f>
        <v>PS 02 PS 03 - Motorové rozvody,MaR a řídící systém</v>
      </c>
      <c r="F50" s="326"/>
      <c r="G50" s="326"/>
      <c r="H50" s="326"/>
      <c r="L50" s="33"/>
    </row>
    <row r="51" spans="2:47" s="1" customFormat="1" ht="6.95" customHeight="1">
      <c r="B51" s="33"/>
      <c r="L51" s="33"/>
    </row>
    <row r="52" spans="2:47" s="1" customFormat="1" ht="12" customHeight="1">
      <c r="B52" s="33"/>
      <c r="C52" s="28" t="s">
        <v>21</v>
      </c>
      <c r="F52" s="26" t="str">
        <f>F12</f>
        <v>Benátky nad Jizerou</v>
      </c>
      <c r="I52" s="28" t="s">
        <v>23</v>
      </c>
      <c r="J52" s="50" t="str">
        <f>IF(J12="","",J12)</f>
        <v>4. 12. 2025</v>
      </c>
      <c r="L52" s="33"/>
    </row>
    <row r="53" spans="2:47" s="1" customFormat="1" ht="6.95" customHeight="1">
      <c r="B53" s="33"/>
      <c r="L53" s="33"/>
    </row>
    <row r="54" spans="2:47" s="1" customFormat="1" ht="40.15" customHeight="1">
      <c r="B54" s="33"/>
      <c r="C54" s="28" t="s">
        <v>25</v>
      </c>
      <c r="F54" s="26" t="str">
        <f>E15</f>
        <v>VaK Mladá Boleslav,a.s.,Čechova 1151,293 01</v>
      </c>
      <c r="I54" s="28" t="s">
        <v>33</v>
      </c>
      <c r="J54" s="31" t="str">
        <f>E21</f>
        <v>Ing.Jan Šinták-I.P.R.E,Kolová 2 362 14 Kolová</v>
      </c>
      <c r="L54" s="33"/>
    </row>
    <row r="55" spans="2:47" s="1" customFormat="1" ht="15.2" customHeight="1">
      <c r="B55" s="33"/>
      <c r="C55" s="28" t="s">
        <v>31</v>
      </c>
      <c r="F55" s="26" t="str">
        <f>IF(E18="","",E18)</f>
        <v>Vyplň údaj</v>
      </c>
      <c r="I55" s="28" t="s">
        <v>38</v>
      </c>
      <c r="J55" s="31" t="str">
        <f>E24</f>
        <v>M.Šála-SyneriQ, a.s.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101" t="s">
        <v>117</v>
      </c>
      <c r="D57" s="95"/>
      <c r="E57" s="95"/>
      <c r="F57" s="95"/>
      <c r="G57" s="95"/>
      <c r="H57" s="95"/>
      <c r="I57" s="95"/>
      <c r="J57" s="102" t="s">
        <v>118</v>
      </c>
      <c r="K57" s="95"/>
      <c r="L57" s="33"/>
    </row>
    <row r="58" spans="2:47" s="1" customFormat="1" ht="10.35" customHeight="1">
      <c r="B58" s="33"/>
      <c r="L58" s="33"/>
    </row>
    <row r="59" spans="2:47" s="1" customFormat="1" ht="22.9" customHeight="1">
      <c r="B59" s="33"/>
      <c r="C59" s="103" t="s">
        <v>76</v>
      </c>
      <c r="J59" s="64">
        <f>J85</f>
        <v>0</v>
      </c>
      <c r="L59" s="33"/>
      <c r="AU59" s="18" t="s">
        <v>119</v>
      </c>
    </row>
    <row r="60" spans="2:47" s="8" customFormat="1" ht="24.95" customHeight="1">
      <c r="B60" s="104"/>
      <c r="D60" s="105" t="s">
        <v>840</v>
      </c>
      <c r="E60" s="106"/>
      <c r="F60" s="106"/>
      <c r="G60" s="106"/>
      <c r="H60" s="106"/>
      <c r="I60" s="106"/>
      <c r="J60" s="107">
        <f>J86</f>
        <v>0</v>
      </c>
      <c r="L60" s="104"/>
    </row>
    <row r="61" spans="2:47" s="8" customFormat="1" ht="24.95" customHeight="1">
      <c r="B61" s="104"/>
      <c r="D61" s="105" t="s">
        <v>1637</v>
      </c>
      <c r="E61" s="106"/>
      <c r="F61" s="106"/>
      <c r="G61" s="106"/>
      <c r="H61" s="106"/>
      <c r="I61" s="106"/>
      <c r="J61" s="107">
        <f>J129</f>
        <v>0</v>
      </c>
      <c r="L61" s="104"/>
    </row>
    <row r="62" spans="2:47" s="8" customFormat="1" ht="24.95" customHeight="1">
      <c r="B62" s="104"/>
      <c r="D62" s="105" t="s">
        <v>1638</v>
      </c>
      <c r="E62" s="106"/>
      <c r="F62" s="106"/>
      <c r="G62" s="106"/>
      <c r="H62" s="106"/>
      <c r="I62" s="106"/>
      <c r="J62" s="107">
        <f>J176</f>
        <v>0</v>
      </c>
      <c r="L62" s="104"/>
    </row>
    <row r="63" spans="2:47" s="8" customFormat="1" ht="24.95" customHeight="1">
      <c r="B63" s="104"/>
      <c r="D63" s="105" t="s">
        <v>1639</v>
      </c>
      <c r="E63" s="106"/>
      <c r="F63" s="106"/>
      <c r="G63" s="106"/>
      <c r="H63" s="106"/>
      <c r="I63" s="106"/>
      <c r="J63" s="107">
        <f>J185</f>
        <v>0</v>
      </c>
      <c r="L63" s="104"/>
    </row>
    <row r="64" spans="2:47" s="8" customFormat="1" ht="24.95" customHeight="1">
      <c r="B64" s="104"/>
      <c r="D64" s="105" t="s">
        <v>1640</v>
      </c>
      <c r="E64" s="106"/>
      <c r="F64" s="106"/>
      <c r="G64" s="106"/>
      <c r="H64" s="106"/>
      <c r="I64" s="106"/>
      <c r="J64" s="107">
        <f>J222</f>
        <v>0</v>
      </c>
      <c r="L64" s="104"/>
    </row>
    <row r="65" spans="2:12" s="8" customFormat="1" ht="24.95" customHeight="1">
      <c r="B65" s="104"/>
      <c r="D65" s="105" t="s">
        <v>1641</v>
      </c>
      <c r="E65" s="106"/>
      <c r="F65" s="106"/>
      <c r="G65" s="106"/>
      <c r="H65" s="106"/>
      <c r="I65" s="106"/>
      <c r="J65" s="107">
        <f>J267</f>
        <v>0</v>
      </c>
      <c r="L65" s="104"/>
    </row>
    <row r="66" spans="2:12" s="1" customFormat="1" ht="21.75" customHeight="1">
      <c r="B66" s="33"/>
      <c r="L66" s="33"/>
    </row>
    <row r="67" spans="2:12" s="1" customFormat="1" ht="6.95" customHeight="1">
      <c r="B67" s="42"/>
      <c r="C67" s="43"/>
      <c r="D67" s="43"/>
      <c r="E67" s="43"/>
      <c r="F67" s="43"/>
      <c r="G67" s="43"/>
      <c r="H67" s="43"/>
      <c r="I67" s="43"/>
      <c r="J67" s="43"/>
      <c r="K67" s="43"/>
      <c r="L67" s="33"/>
    </row>
    <row r="71" spans="2:12" s="1" customFormat="1" ht="6.95" customHeight="1">
      <c r="B71" s="44"/>
      <c r="C71" s="45"/>
      <c r="D71" s="45"/>
      <c r="E71" s="45"/>
      <c r="F71" s="45"/>
      <c r="G71" s="45"/>
      <c r="H71" s="45"/>
      <c r="I71" s="45"/>
      <c r="J71" s="45"/>
      <c r="K71" s="45"/>
      <c r="L71" s="33"/>
    </row>
    <row r="72" spans="2:12" s="1" customFormat="1" ht="24.95" customHeight="1">
      <c r="B72" s="33"/>
      <c r="C72" s="22" t="s">
        <v>128</v>
      </c>
      <c r="L72" s="33"/>
    </row>
    <row r="73" spans="2:12" s="1" customFormat="1" ht="6.95" customHeight="1">
      <c r="B73" s="33"/>
      <c r="L73" s="33"/>
    </row>
    <row r="74" spans="2:12" s="1" customFormat="1" ht="12" customHeight="1">
      <c r="B74" s="33"/>
      <c r="C74" s="28" t="s">
        <v>17</v>
      </c>
      <c r="L74" s="33"/>
    </row>
    <row r="75" spans="2:12" s="1" customFormat="1" ht="16.5" customHeight="1">
      <c r="B75" s="33"/>
      <c r="E75" s="324" t="str">
        <f>E7</f>
        <v>BENÁTKY NAD JIZEROU ČOV – KALOVÉ HOSPODÁŘSTVÍ</v>
      </c>
      <c r="F75" s="325"/>
      <c r="G75" s="325"/>
      <c r="H75" s="325"/>
      <c r="L75" s="33"/>
    </row>
    <row r="76" spans="2:12" s="1" customFormat="1" ht="12" customHeight="1">
      <c r="B76" s="33"/>
      <c r="C76" s="28" t="s">
        <v>114</v>
      </c>
      <c r="L76" s="33"/>
    </row>
    <row r="77" spans="2:12" s="1" customFormat="1" ht="16.5" customHeight="1">
      <c r="B77" s="33"/>
      <c r="E77" s="282" t="str">
        <f>E9</f>
        <v>PS 02 PS 03 - Motorové rozvody,MaR a řídící systém</v>
      </c>
      <c r="F77" s="326"/>
      <c r="G77" s="326"/>
      <c r="H77" s="326"/>
      <c r="L77" s="33"/>
    </row>
    <row r="78" spans="2:12" s="1" customFormat="1" ht="6.95" customHeight="1">
      <c r="B78" s="33"/>
      <c r="L78" s="33"/>
    </row>
    <row r="79" spans="2:12" s="1" customFormat="1" ht="12" customHeight="1">
      <c r="B79" s="33"/>
      <c r="C79" s="28" t="s">
        <v>21</v>
      </c>
      <c r="F79" s="26" t="str">
        <f>F12</f>
        <v>Benátky nad Jizerou</v>
      </c>
      <c r="I79" s="28" t="s">
        <v>23</v>
      </c>
      <c r="J79" s="50" t="str">
        <f>IF(J12="","",J12)</f>
        <v>4. 12. 2025</v>
      </c>
      <c r="L79" s="33"/>
    </row>
    <row r="80" spans="2:12" s="1" customFormat="1" ht="6.95" customHeight="1">
      <c r="B80" s="33"/>
      <c r="L80" s="33"/>
    </row>
    <row r="81" spans="2:65" s="1" customFormat="1" ht="40.15" customHeight="1">
      <c r="B81" s="33"/>
      <c r="C81" s="28" t="s">
        <v>25</v>
      </c>
      <c r="F81" s="26" t="str">
        <f>E15</f>
        <v>VaK Mladá Boleslav,a.s.,Čechova 1151,293 01</v>
      </c>
      <c r="I81" s="28" t="s">
        <v>33</v>
      </c>
      <c r="J81" s="31" t="str">
        <f>E21</f>
        <v>Ing.Jan Šinták-I.P.R.E,Kolová 2 362 14 Kolová</v>
      </c>
      <c r="L81" s="33"/>
    </row>
    <row r="82" spans="2:65" s="1" customFormat="1" ht="15.2" customHeight="1">
      <c r="B82" s="33"/>
      <c r="C82" s="28" t="s">
        <v>31</v>
      </c>
      <c r="F82" s="26" t="str">
        <f>IF(E18="","",E18)</f>
        <v>Vyplň údaj</v>
      </c>
      <c r="I82" s="28" t="s">
        <v>38</v>
      </c>
      <c r="J82" s="31" t="str">
        <f>E24</f>
        <v>M.Šála-SyneriQ, a.s.</v>
      </c>
      <c r="L82" s="33"/>
    </row>
    <row r="83" spans="2:65" s="1" customFormat="1" ht="10.35" customHeight="1">
      <c r="B83" s="33"/>
      <c r="L83" s="33"/>
    </row>
    <row r="84" spans="2:65" s="10" customFormat="1" ht="29.25" customHeight="1">
      <c r="B84" s="112"/>
      <c r="C84" s="113" t="s">
        <v>129</v>
      </c>
      <c r="D84" s="114" t="s">
        <v>63</v>
      </c>
      <c r="E84" s="114" t="s">
        <v>59</v>
      </c>
      <c r="F84" s="114" t="s">
        <v>60</v>
      </c>
      <c r="G84" s="114" t="s">
        <v>130</v>
      </c>
      <c r="H84" s="114" t="s">
        <v>131</v>
      </c>
      <c r="I84" s="114" t="s">
        <v>132</v>
      </c>
      <c r="J84" s="114" t="s">
        <v>118</v>
      </c>
      <c r="K84" s="115" t="s">
        <v>133</v>
      </c>
      <c r="L84" s="112"/>
      <c r="M84" s="57" t="s">
        <v>3</v>
      </c>
      <c r="N84" s="58" t="s">
        <v>48</v>
      </c>
      <c r="O84" s="58" t="s">
        <v>134</v>
      </c>
      <c r="P84" s="58" t="s">
        <v>135</v>
      </c>
      <c r="Q84" s="58" t="s">
        <v>136</v>
      </c>
      <c r="R84" s="58" t="s">
        <v>137</v>
      </c>
      <c r="S84" s="58" t="s">
        <v>138</v>
      </c>
      <c r="T84" s="59" t="s">
        <v>139</v>
      </c>
    </row>
    <row r="85" spans="2:65" s="1" customFormat="1" ht="22.9" customHeight="1">
      <c r="B85" s="33"/>
      <c r="C85" s="62" t="s">
        <v>140</v>
      </c>
      <c r="J85" s="116">
        <f>BK85</f>
        <v>0</v>
      </c>
      <c r="L85" s="33"/>
      <c r="M85" s="60"/>
      <c r="N85" s="51"/>
      <c r="O85" s="51"/>
      <c r="P85" s="117">
        <f>P86+P129+P176+P185+P222+P267</f>
        <v>0</v>
      </c>
      <c r="Q85" s="51"/>
      <c r="R85" s="117">
        <f>R86+R129+R176+R185+R222+R267</f>
        <v>0</v>
      </c>
      <c r="S85" s="51"/>
      <c r="T85" s="118">
        <f>T86+T129+T176+T185+T222+T267</f>
        <v>0</v>
      </c>
      <c r="AT85" s="18" t="s">
        <v>77</v>
      </c>
      <c r="AU85" s="18" t="s">
        <v>119</v>
      </c>
      <c r="BK85" s="119">
        <f>BK86+BK129+BK176+BK185+BK222+BK267</f>
        <v>0</v>
      </c>
    </row>
    <row r="86" spans="2:65" s="11" customFormat="1" ht="25.9" customHeight="1">
      <c r="B86" s="120"/>
      <c r="D86" s="121" t="s">
        <v>77</v>
      </c>
      <c r="E86" s="122" t="s">
        <v>848</v>
      </c>
      <c r="F86" s="122" t="s">
        <v>849</v>
      </c>
      <c r="I86" s="123"/>
      <c r="J86" s="124">
        <f>BK86</f>
        <v>0</v>
      </c>
      <c r="L86" s="120"/>
      <c r="M86" s="125"/>
      <c r="P86" s="126">
        <f>SUM(P87:P128)</f>
        <v>0</v>
      </c>
      <c r="R86" s="126">
        <f>SUM(R87:R128)</f>
        <v>0</v>
      </c>
      <c r="T86" s="127">
        <f>SUM(T87:T128)</f>
        <v>0</v>
      </c>
      <c r="AR86" s="121" t="s">
        <v>86</v>
      </c>
      <c r="AT86" s="128" t="s">
        <v>77</v>
      </c>
      <c r="AU86" s="128" t="s">
        <v>78</v>
      </c>
      <c r="AY86" s="121" t="s">
        <v>143</v>
      </c>
      <c r="BK86" s="129">
        <f>SUM(BK87:BK128)</f>
        <v>0</v>
      </c>
    </row>
    <row r="87" spans="2:65" s="1" customFormat="1" ht="24.2" customHeight="1">
      <c r="B87" s="132"/>
      <c r="C87" s="133" t="s">
        <v>86</v>
      </c>
      <c r="D87" s="133" t="s">
        <v>145</v>
      </c>
      <c r="E87" s="134" t="s">
        <v>1642</v>
      </c>
      <c r="F87" s="135" t="s">
        <v>1643</v>
      </c>
      <c r="G87" s="136" t="s">
        <v>852</v>
      </c>
      <c r="H87" s="137">
        <v>1</v>
      </c>
      <c r="I87" s="138"/>
      <c r="J87" s="139">
        <f>ROUND(I87*H87,2)</f>
        <v>0</v>
      </c>
      <c r="K87" s="135" t="s">
        <v>3</v>
      </c>
      <c r="L87" s="33"/>
      <c r="M87" s="140" t="s">
        <v>3</v>
      </c>
      <c r="N87" s="141" t="s">
        <v>49</v>
      </c>
      <c r="P87" s="142">
        <f>O87*H87</f>
        <v>0</v>
      </c>
      <c r="Q87" s="142">
        <v>0</v>
      </c>
      <c r="R87" s="142">
        <f>Q87*H87</f>
        <v>0</v>
      </c>
      <c r="S87" s="142">
        <v>0</v>
      </c>
      <c r="T87" s="143">
        <f>S87*H87</f>
        <v>0</v>
      </c>
      <c r="AR87" s="144" t="s">
        <v>660</v>
      </c>
      <c r="AT87" s="144" t="s">
        <v>145</v>
      </c>
      <c r="AU87" s="144" t="s">
        <v>86</v>
      </c>
      <c r="AY87" s="18" t="s">
        <v>143</v>
      </c>
      <c r="BE87" s="145">
        <f>IF(N87="základní",J87,0)</f>
        <v>0</v>
      </c>
      <c r="BF87" s="145">
        <f>IF(N87="snížená",J87,0)</f>
        <v>0</v>
      </c>
      <c r="BG87" s="145">
        <f>IF(N87="zákl. přenesená",J87,0)</f>
        <v>0</v>
      </c>
      <c r="BH87" s="145">
        <f>IF(N87="sníž. přenesená",J87,0)</f>
        <v>0</v>
      </c>
      <c r="BI87" s="145">
        <f>IF(N87="nulová",J87,0)</f>
        <v>0</v>
      </c>
      <c r="BJ87" s="18" t="s">
        <v>86</v>
      </c>
      <c r="BK87" s="145">
        <f>ROUND(I87*H87,2)</f>
        <v>0</v>
      </c>
      <c r="BL87" s="18" t="s">
        <v>660</v>
      </c>
      <c r="BM87" s="144" t="s">
        <v>88</v>
      </c>
    </row>
    <row r="88" spans="2:65" s="1" customFormat="1" ht="19.5">
      <c r="B88" s="33"/>
      <c r="D88" s="146" t="s">
        <v>152</v>
      </c>
      <c r="F88" s="147" t="s">
        <v>1643</v>
      </c>
      <c r="I88" s="148"/>
      <c r="L88" s="33"/>
      <c r="M88" s="149"/>
      <c r="T88" s="54"/>
      <c r="AT88" s="18" t="s">
        <v>152</v>
      </c>
      <c r="AU88" s="18" t="s">
        <v>86</v>
      </c>
    </row>
    <row r="89" spans="2:65" s="1" customFormat="1" ht="24.2" customHeight="1">
      <c r="B89" s="132"/>
      <c r="C89" s="176" t="s">
        <v>88</v>
      </c>
      <c r="D89" s="176" t="s">
        <v>331</v>
      </c>
      <c r="E89" s="177" t="s">
        <v>1644</v>
      </c>
      <c r="F89" s="178" t="s">
        <v>1645</v>
      </c>
      <c r="G89" s="179" t="s">
        <v>852</v>
      </c>
      <c r="H89" s="180">
        <v>1</v>
      </c>
      <c r="I89" s="181"/>
      <c r="J89" s="182">
        <f>ROUND(I89*H89,2)</f>
        <v>0</v>
      </c>
      <c r="K89" s="178" t="s">
        <v>3</v>
      </c>
      <c r="L89" s="183"/>
      <c r="M89" s="184" t="s">
        <v>3</v>
      </c>
      <c r="N89" s="185" t="s">
        <v>49</v>
      </c>
      <c r="P89" s="142">
        <f>O89*H89</f>
        <v>0</v>
      </c>
      <c r="Q89" s="142">
        <v>0</v>
      </c>
      <c r="R89" s="142">
        <f>Q89*H89</f>
        <v>0</v>
      </c>
      <c r="S89" s="142">
        <v>0</v>
      </c>
      <c r="T89" s="143">
        <f>S89*H89</f>
        <v>0</v>
      </c>
      <c r="AR89" s="144" t="s">
        <v>1327</v>
      </c>
      <c r="AT89" s="144" t="s">
        <v>331</v>
      </c>
      <c r="AU89" s="144" t="s">
        <v>86</v>
      </c>
      <c r="AY89" s="18" t="s">
        <v>143</v>
      </c>
      <c r="BE89" s="145">
        <f>IF(N89="základní",J89,0)</f>
        <v>0</v>
      </c>
      <c r="BF89" s="145">
        <f>IF(N89="snížená",J89,0)</f>
        <v>0</v>
      </c>
      <c r="BG89" s="145">
        <f>IF(N89="zákl. přenesená",J89,0)</f>
        <v>0</v>
      </c>
      <c r="BH89" s="145">
        <f>IF(N89="sníž. přenesená",J89,0)</f>
        <v>0</v>
      </c>
      <c r="BI89" s="145">
        <f>IF(N89="nulová",J89,0)</f>
        <v>0</v>
      </c>
      <c r="BJ89" s="18" t="s">
        <v>86</v>
      </c>
      <c r="BK89" s="145">
        <f>ROUND(I89*H89,2)</f>
        <v>0</v>
      </c>
      <c r="BL89" s="18" t="s">
        <v>660</v>
      </c>
      <c r="BM89" s="144" t="s">
        <v>150</v>
      </c>
    </row>
    <row r="90" spans="2:65" s="1" customFormat="1" ht="19.5">
      <c r="B90" s="33"/>
      <c r="D90" s="146" t="s">
        <v>152</v>
      </c>
      <c r="F90" s="147" t="s">
        <v>1645</v>
      </c>
      <c r="I90" s="148"/>
      <c r="L90" s="33"/>
      <c r="M90" s="149"/>
      <c r="T90" s="54"/>
      <c r="AT90" s="18" t="s">
        <v>152</v>
      </c>
      <c r="AU90" s="18" t="s">
        <v>86</v>
      </c>
    </row>
    <row r="91" spans="2:65" s="1" customFormat="1" ht="24.2" customHeight="1">
      <c r="B91" s="132"/>
      <c r="C91" s="133" t="s">
        <v>165</v>
      </c>
      <c r="D91" s="133" t="s">
        <v>145</v>
      </c>
      <c r="E91" s="134" t="s">
        <v>1646</v>
      </c>
      <c r="F91" s="135" t="s">
        <v>1647</v>
      </c>
      <c r="G91" s="136" t="s">
        <v>852</v>
      </c>
      <c r="H91" s="137">
        <v>3</v>
      </c>
      <c r="I91" s="138"/>
      <c r="J91" s="139">
        <f>ROUND(I91*H91,2)</f>
        <v>0</v>
      </c>
      <c r="K91" s="135" t="s">
        <v>3</v>
      </c>
      <c r="L91" s="33"/>
      <c r="M91" s="140" t="s">
        <v>3</v>
      </c>
      <c r="N91" s="141" t="s">
        <v>49</v>
      </c>
      <c r="P91" s="142">
        <f>O91*H91</f>
        <v>0</v>
      </c>
      <c r="Q91" s="142">
        <v>0</v>
      </c>
      <c r="R91" s="142">
        <f>Q91*H91</f>
        <v>0</v>
      </c>
      <c r="S91" s="142">
        <v>0</v>
      </c>
      <c r="T91" s="143">
        <f>S91*H91</f>
        <v>0</v>
      </c>
      <c r="AR91" s="144" t="s">
        <v>660</v>
      </c>
      <c r="AT91" s="144" t="s">
        <v>145</v>
      </c>
      <c r="AU91" s="144" t="s">
        <v>86</v>
      </c>
      <c r="AY91" s="18" t="s">
        <v>143</v>
      </c>
      <c r="BE91" s="145">
        <f>IF(N91="základní",J91,0)</f>
        <v>0</v>
      </c>
      <c r="BF91" s="145">
        <f>IF(N91="snížená",J91,0)</f>
        <v>0</v>
      </c>
      <c r="BG91" s="145">
        <f>IF(N91="zákl. přenesená",J91,0)</f>
        <v>0</v>
      </c>
      <c r="BH91" s="145">
        <f>IF(N91="sníž. přenesená",J91,0)</f>
        <v>0</v>
      </c>
      <c r="BI91" s="145">
        <f>IF(N91="nulová",J91,0)</f>
        <v>0</v>
      </c>
      <c r="BJ91" s="18" t="s">
        <v>86</v>
      </c>
      <c r="BK91" s="145">
        <f>ROUND(I91*H91,2)</f>
        <v>0</v>
      </c>
      <c r="BL91" s="18" t="s">
        <v>660</v>
      </c>
      <c r="BM91" s="144" t="s">
        <v>191</v>
      </c>
    </row>
    <row r="92" spans="2:65" s="1" customFormat="1" ht="19.5">
      <c r="B92" s="33"/>
      <c r="D92" s="146" t="s">
        <v>152</v>
      </c>
      <c r="F92" s="147" t="s">
        <v>1647</v>
      </c>
      <c r="I92" s="148"/>
      <c r="L92" s="33"/>
      <c r="M92" s="149"/>
      <c r="T92" s="54"/>
      <c r="AT92" s="18" t="s">
        <v>152</v>
      </c>
      <c r="AU92" s="18" t="s">
        <v>86</v>
      </c>
    </row>
    <row r="93" spans="2:65" s="1" customFormat="1" ht="24.2" customHeight="1">
      <c r="B93" s="132"/>
      <c r="C93" s="176" t="s">
        <v>150</v>
      </c>
      <c r="D93" s="176" t="s">
        <v>331</v>
      </c>
      <c r="E93" s="177" t="s">
        <v>1648</v>
      </c>
      <c r="F93" s="178" t="s">
        <v>1649</v>
      </c>
      <c r="G93" s="179" t="s">
        <v>852</v>
      </c>
      <c r="H93" s="180">
        <v>3</v>
      </c>
      <c r="I93" s="181"/>
      <c r="J93" s="182">
        <f>ROUND(I93*H93,2)</f>
        <v>0</v>
      </c>
      <c r="K93" s="178" t="s">
        <v>3</v>
      </c>
      <c r="L93" s="183"/>
      <c r="M93" s="184" t="s">
        <v>3</v>
      </c>
      <c r="N93" s="185" t="s">
        <v>49</v>
      </c>
      <c r="P93" s="142">
        <f>O93*H93</f>
        <v>0</v>
      </c>
      <c r="Q93" s="142">
        <v>0</v>
      </c>
      <c r="R93" s="142">
        <f>Q93*H93</f>
        <v>0</v>
      </c>
      <c r="S93" s="142">
        <v>0</v>
      </c>
      <c r="T93" s="143">
        <f>S93*H93</f>
        <v>0</v>
      </c>
      <c r="AR93" s="144" t="s">
        <v>1327</v>
      </c>
      <c r="AT93" s="144" t="s">
        <v>331</v>
      </c>
      <c r="AU93" s="144" t="s">
        <v>86</v>
      </c>
      <c r="AY93" s="18" t="s">
        <v>143</v>
      </c>
      <c r="BE93" s="145">
        <f>IF(N93="základní",J93,0)</f>
        <v>0</v>
      </c>
      <c r="BF93" s="145">
        <f>IF(N93="snížená",J93,0)</f>
        <v>0</v>
      </c>
      <c r="BG93" s="145">
        <f>IF(N93="zákl. přenesená",J93,0)</f>
        <v>0</v>
      </c>
      <c r="BH93" s="145">
        <f>IF(N93="sníž. přenesená",J93,0)</f>
        <v>0</v>
      </c>
      <c r="BI93" s="145">
        <f>IF(N93="nulová",J93,0)</f>
        <v>0</v>
      </c>
      <c r="BJ93" s="18" t="s">
        <v>86</v>
      </c>
      <c r="BK93" s="145">
        <f>ROUND(I93*H93,2)</f>
        <v>0</v>
      </c>
      <c r="BL93" s="18" t="s">
        <v>660</v>
      </c>
      <c r="BM93" s="144" t="s">
        <v>163</v>
      </c>
    </row>
    <row r="94" spans="2:65" s="1" customFormat="1" ht="19.5">
      <c r="B94" s="33"/>
      <c r="D94" s="146" t="s">
        <v>152</v>
      </c>
      <c r="F94" s="147" t="s">
        <v>1649</v>
      </c>
      <c r="I94" s="148"/>
      <c r="L94" s="33"/>
      <c r="M94" s="149"/>
      <c r="T94" s="54"/>
      <c r="AT94" s="18" t="s">
        <v>152</v>
      </c>
      <c r="AU94" s="18" t="s">
        <v>86</v>
      </c>
    </row>
    <row r="95" spans="2:65" s="1" customFormat="1" ht="16.5" customHeight="1">
      <c r="B95" s="132"/>
      <c r="C95" s="133" t="s">
        <v>185</v>
      </c>
      <c r="D95" s="133" t="s">
        <v>145</v>
      </c>
      <c r="E95" s="134" t="s">
        <v>1650</v>
      </c>
      <c r="F95" s="135" t="s">
        <v>1651</v>
      </c>
      <c r="G95" s="136" t="s">
        <v>180</v>
      </c>
      <c r="H95" s="137">
        <v>30</v>
      </c>
      <c r="I95" s="138"/>
      <c r="J95" s="139">
        <f>ROUND(I95*H95,2)</f>
        <v>0</v>
      </c>
      <c r="K95" s="135" t="s">
        <v>3</v>
      </c>
      <c r="L95" s="33"/>
      <c r="M95" s="140" t="s">
        <v>3</v>
      </c>
      <c r="N95" s="141" t="s">
        <v>49</v>
      </c>
      <c r="P95" s="142">
        <f>O95*H95</f>
        <v>0</v>
      </c>
      <c r="Q95" s="142">
        <v>0</v>
      </c>
      <c r="R95" s="142">
        <f>Q95*H95</f>
        <v>0</v>
      </c>
      <c r="S95" s="142">
        <v>0</v>
      </c>
      <c r="T95" s="143">
        <f>S95*H95</f>
        <v>0</v>
      </c>
      <c r="AR95" s="144" t="s">
        <v>660</v>
      </c>
      <c r="AT95" s="144" t="s">
        <v>145</v>
      </c>
      <c r="AU95" s="144" t="s">
        <v>86</v>
      </c>
      <c r="AY95" s="18" t="s">
        <v>143</v>
      </c>
      <c r="BE95" s="145">
        <f>IF(N95="základní",J95,0)</f>
        <v>0</v>
      </c>
      <c r="BF95" s="145">
        <f>IF(N95="snížená",J95,0)</f>
        <v>0</v>
      </c>
      <c r="BG95" s="145">
        <f>IF(N95="zákl. přenesená",J95,0)</f>
        <v>0</v>
      </c>
      <c r="BH95" s="145">
        <f>IF(N95="sníž. přenesená",J95,0)</f>
        <v>0</v>
      </c>
      <c r="BI95" s="145">
        <f>IF(N95="nulová",J95,0)</f>
        <v>0</v>
      </c>
      <c r="BJ95" s="18" t="s">
        <v>86</v>
      </c>
      <c r="BK95" s="145">
        <f>ROUND(I95*H95,2)</f>
        <v>0</v>
      </c>
      <c r="BL95" s="18" t="s">
        <v>660</v>
      </c>
      <c r="BM95" s="144" t="s">
        <v>219</v>
      </c>
    </row>
    <row r="96" spans="2:65" s="1" customFormat="1" ht="11.25">
      <c r="B96" s="33"/>
      <c r="D96" s="146" t="s">
        <v>152</v>
      </c>
      <c r="F96" s="147" t="s">
        <v>1651</v>
      </c>
      <c r="I96" s="148"/>
      <c r="L96" s="33"/>
      <c r="M96" s="149"/>
      <c r="T96" s="54"/>
      <c r="AT96" s="18" t="s">
        <v>152</v>
      </c>
      <c r="AU96" s="18" t="s">
        <v>86</v>
      </c>
    </row>
    <row r="97" spans="2:65" s="1" customFormat="1" ht="16.5" customHeight="1">
      <c r="B97" s="132"/>
      <c r="C97" s="176" t="s">
        <v>191</v>
      </c>
      <c r="D97" s="176" t="s">
        <v>331</v>
      </c>
      <c r="E97" s="177" t="s">
        <v>1652</v>
      </c>
      <c r="F97" s="178" t="s">
        <v>1653</v>
      </c>
      <c r="G97" s="179" t="s">
        <v>180</v>
      </c>
      <c r="H97" s="180">
        <v>30</v>
      </c>
      <c r="I97" s="181"/>
      <c r="J97" s="182">
        <f>ROUND(I97*H97,2)</f>
        <v>0</v>
      </c>
      <c r="K97" s="178" t="s">
        <v>3</v>
      </c>
      <c r="L97" s="183"/>
      <c r="M97" s="184" t="s">
        <v>3</v>
      </c>
      <c r="N97" s="185" t="s">
        <v>49</v>
      </c>
      <c r="P97" s="142">
        <f>O97*H97</f>
        <v>0</v>
      </c>
      <c r="Q97" s="142">
        <v>0</v>
      </c>
      <c r="R97" s="142">
        <f>Q97*H97</f>
        <v>0</v>
      </c>
      <c r="S97" s="142">
        <v>0</v>
      </c>
      <c r="T97" s="143">
        <f>S97*H97</f>
        <v>0</v>
      </c>
      <c r="AR97" s="144" t="s">
        <v>1327</v>
      </c>
      <c r="AT97" s="144" t="s">
        <v>331</v>
      </c>
      <c r="AU97" s="144" t="s">
        <v>86</v>
      </c>
      <c r="AY97" s="18" t="s">
        <v>143</v>
      </c>
      <c r="BE97" s="145">
        <f>IF(N97="základní",J97,0)</f>
        <v>0</v>
      </c>
      <c r="BF97" s="145">
        <f>IF(N97="snížená",J97,0)</f>
        <v>0</v>
      </c>
      <c r="BG97" s="145">
        <f>IF(N97="zákl. přenesená",J97,0)</f>
        <v>0</v>
      </c>
      <c r="BH97" s="145">
        <f>IF(N97="sníž. přenesená",J97,0)</f>
        <v>0</v>
      </c>
      <c r="BI97" s="145">
        <f>IF(N97="nulová",J97,0)</f>
        <v>0</v>
      </c>
      <c r="BJ97" s="18" t="s">
        <v>86</v>
      </c>
      <c r="BK97" s="145">
        <f>ROUND(I97*H97,2)</f>
        <v>0</v>
      </c>
      <c r="BL97" s="18" t="s">
        <v>660</v>
      </c>
      <c r="BM97" s="144" t="s">
        <v>9</v>
      </c>
    </row>
    <row r="98" spans="2:65" s="1" customFormat="1" ht="11.25">
      <c r="B98" s="33"/>
      <c r="D98" s="146" t="s">
        <v>152</v>
      </c>
      <c r="F98" s="147" t="s">
        <v>1653</v>
      </c>
      <c r="I98" s="148"/>
      <c r="L98" s="33"/>
      <c r="M98" s="149"/>
      <c r="T98" s="54"/>
      <c r="AT98" s="18" t="s">
        <v>152</v>
      </c>
      <c r="AU98" s="18" t="s">
        <v>86</v>
      </c>
    </row>
    <row r="99" spans="2:65" s="1" customFormat="1" ht="16.5" customHeight="1">
      <c r="B99" s="132"/>
      <c r="C99" s="133" t="s">
        <v>198</v>
      </c>
      <c r="D99" s="133" t="s">
        <v>145</v>
      </c>
      <c r="E99" s="134" t="s">
        <v>1654</v>
      </c>
      <c r="F99" s="135" t="s">
        <v>1655</v>
      </c>
      <c r="G99" s="136" t="s">
        <v>180</v>
      </c>
      <c r="H99" s="137">
        <v>70</v>
      </c>
      <c r="I99" s="138"/>
      <c r="J99" s="139">
        <f>ROUND(I99*H99,2)</f>
        <v>0</v>
      </c>
      <c r="K99" s="135" t="s">
        <v>3</v>
      </c>
      <c r="L99" s="33"/>
      <c r="M99" s="140" t="s">
        <v>3</v>
      </c>
      <c r="N99" s="141" t="s">
        <v>49</v>
      </c>
      <c r="P99" s="142">
        <f>O99*H99</f>
        <v>0</v>
      </c>
      <c r="Q99" s="142">
        <v>0</v>
      </c>
      <c r="R99" s="142">
        <f>Q99*H99</f>
        <v>0</v>
      </c>
      <c r="S99" s="142">
        <v>0</v>
      </c>
      <c r="T99" s="143">
        <f>S99*H99</f>
        <v>0</v>
      </c>
      <c r="AR99" s="144" t="s">
        <v>660</v>
      </c>
      <c r="AT99" s="144" t="s">
        <v>145</v>
      </c>
      <c r="AU99" s="144" t="s">
        <v>86</v>
      </c>
      <c r="AY99" s="18" t="s">
        <v>143</v>
      </c>
      <c r="BE99" s="145">
        <f>IF(N99="základní",J99,0)</f>
        <v>0</v>
      </c>
      <c r="BF99" s="145">
        <f>IF(N99="snížená",J99,0)</f>
        <v>0</v>
      </c>
      <c r="BG99" s="145">
        <f>IF(N99="zákl. přenesená",J99,0)</f>
        <v>0</v>
      </c>
      <c r="BH99" s="145">
        <f>IF(N99="sníž. přenesená",J99,0)</f>
        <v>0</v>
      </c>
      <c r="BI99" s="145">
        <f>IF(N99="nulová",J99,0)</f>
        <v>0</v>
      </c>
      <c r="BJ99" s="18" t="s">
        <v>86</v>
      </c>
      <c r="BK99" s="145">
        <f>ROUND(I99*H99,2)</f>
        <v>0</v>
      </c>
      <c r="BL99" s="18" t="s">
        <v>660</v>
      </c>
      <c r="BM99" s="144" t="s">
        <v>1656</v>
      </c>
    </row>
    <row r="100" spans="2:65" s="1" customFormat="1" ht="11.25">
      <c r="B100" s="33"/>
      <c r="D100" s="146" t="s">
        <v>152</v>
      </c>
      <c r="F100" s="147" t="s">
        <v>1655</v>
      </c>
      <c r="I100" s="148"/>
      <c r="L100" s="33"/>
      <c r="M100" s="149"/>
      <c r="T100" s="54"/>
      <c r="AT100" s="18" t="s">
        <v>152</v>
      </c>
      <c r="AU100" s="18" t="s">
        <v>86</v>
      </c>
    </row>
    <row r="101" spans="2:65" s="1" customFormat="1" ht="16.5" customHeight="1">
      <c r="B101" s="132"/>
      <c r="C101" s="176" t="s">
        <v>163</v>
      </c>
      <c r="D101" s="176" t="s">
        <v>331</v>
      </c>
      <c r="E101" s="177" t="s">
        <v>1657</v>
      </c>
      <c r="F101" s="178" t="s">
        <v>1658</v>
      </c>
      <c r="G101" s="179" t="s">
        <v>180</v>
      </c>
      <c r="H101" s="180">
        <v>70</v>
      </c>
      <c r="I101" s="181"/>
      <c r="J101" s="182">
        <f>ROUND(I101*H101,2)</f>
        <v>0</v>
      </c>
      <c r="K101" s="178" t="s">
        <v>3</v>
      </c>
      <c r="L101" s="183"/>
      <c r="M101" s="184" t="s">
        <v>3</v>
      </c>
      <c r="N101" s="185" t="s">
        <v>49</v>
      </c>
      <c r="P101" s="142">
        <f>O101*H101</f>
        <v>0</v>
      </c>
      <c r="Q101" s="142">
        <v>0</v>
      </c>
      <c r="R101" s="142">
        <f>Q101*H101</f>
        <v>0</v>
      </c>
      <c r="S101" s="142">
        <v>0</v>
      </c>
      <c r="T101" s="143">
        <f>S101*H101</f>
        <v>0</v>
      </c>
      <c r="AR101" s="144" t="s">
        <v>1327</v>
      </c>
      <c r="AT101" s="144" t="s">
        <v>331</v>
      </c>
      <c r="AU101" s="144" t="s">
        <v>86</v>
      </c>
      <c r="AY101" s="18" t="s">
        <v>143</v>
      </c>
      <c r="BE101" s="145">
        <f>IF(N101="základní",J101,0)</f>
        <v>0</v>
      </c>
      <c r="BF101" s="145">
        <f>IF(N101="snížená",J101,0)</f>
        <v>0</v>
      </c>
      <c r="BG101" s="145">
        <f>IF(N101="zákl. přenesená",J101,0)</f>
        <v>0</v>
      </c>
      <c r="BH101" s="145">
        <f>IF(N101="sníž. přenesená",J101,0)</f>
        <v>0</v>
      </c>
      <c r="BI101" s="145">
        <f>IF(N101="nulová",J101,0)</f>
        <v>0</v>
      </c>
      <c r="BJ101" s="18" t="s">
        <v>86</v>
      </c>
      <c r="BK101" s="145">
        <f>ROUND(I101*H101,2)</f>
        <v>0</v>
      </c>
      <c r="BL101" s="18" t="s">
        <v>660</v>
      </c>
      <c r="BM101" s="144" t="s">
        <v>1659</v>
      </c>
    </row>
    <row r="102" spans="2:65" s="1" customFormat="1" ht="11.25">
      <c r="B102" s="33"/>
      <c r="D102" s="146" t="s">
        <v>152</v>
      </c>
      <c r="F102" s="147" t="s">
        <v>1658</v>
      </c>
      <c r="I102" s="148"/>
      <c r="L102" s="33"/>
      <c r="M102" s="149"/>
      <c r="T102" s="54"/>
      <c r="AT102" s="18" t="s">
        <v>152</v>
      </c>
      <c r="AU102" s="18" t="s">
        <v>86</v>
      </c>
    </row>
    <row r="103" spans="2:65" s="1" customFormat="1" ht="16.5" customHeight="1">
      <c r="B103" s="132"/>
      <c r="C103" s="133" t="s">
        <v>176</v>
      </c>
      <c r="D103" s="133" t="s">
        <v>145</v>
      </c>
      <c r="E103" s="134" t="s">
        <v>1660</v>
      </c>
      <c r="F103" s="135" t="s">
        <v>1661</v>
      </c>
      <c r="G103" s="136" t="s">
        <v>180</v>
      </c>
      <c r="H103" s="137">
        <v>70</v>
      </c>
      <c r="I103" s="138"/>
      <c r="J103" s="139">
        <f>ROUND(I103*H103,2)</f>
        <v>0</v>
      </c>
      <c r="K103" s="135" t="s">
        <v>3</v>
      </c>
      <c r="L103" s="33"/>
      <c r="M103" s="140" t="s">
        <v>3</v>
      </c>
      <c r="N103" s="141" t="s">
        <v>49</v>
      </c>
      <c r="P103" s="142">
        <f>O103*H103</f>
        <v>0</v>
      </c>
      <c r="Q103" s="142">
        <v>0</v>
      </c>
      <c r="R103" s="142">
        <f>Q103*H103</f>
        <v>0</v>
      </c>
      <c r="S103" s="142">
        <v>0</v>
      </c>
      <c r="T103" s="143">
        <f>S103*H103</f>
        <v>0</v>
      </c>
      <c r="AR103" s="144" t="s">
        <v>660</v>
      </c>
      <c r="AT103" s="144" t="s">
        <v>145</v>
      </c>
      <c r="AU103" s="144" t="s">
        <v>86</v>
      </c>
      <c r="AY103" s="18" t="s">
        <v>143</v>
      </c>
      <c r="BE103" s="145">
        <f>IF(N103="základní",J103,0)</f>
        <v>0</v>
      </c>
      <c r="BF103" s="145">
        <f>IF(N103="snížená",J103,0)</f>
        <v>0</v>
      </c>
      <c r="BG103" s="145">
        <f>IF(N103="zákl. přenesená",J103,0)</f>
        <v>0</v>
      </c>
      <c r="BH103" s="145">
        <f>IF(N103="sníž. přenesená",J103,0)</f>
        <v>0</v>
      </c>
      <c r="BI103" s="145">
        <f>IF(N103="nulová",J103,0)</f>
        <v>0</v>
      </c>
      <c r="BJ103" s="18" t="s">
        <v>86</v>
      </c>
      <c r="BK103" s="145">
        <f>ROUND(I103*H103,2)</f>
        <v>0</v>
      </c>
      <c r="BL103" s="18" t="s">
        <v>660</v>
      </c>
      <c r="BM103" s="144" t="s">
        <v>1662</v>
      </c>
    </row>
    <row r="104" spans="2:65" s="1" customFormat="1" ht="11.25">
      <c r="B104" s="33"/>
      <c r="D104" s="146" t="s">
        <v>152</v>
      </c>
      <c r="F104" s="147" t="s">
        <v>1661</v>
      </c>
      <c r="I104" s="148"/>
      <c r="L104" s="33"/>
      <c r="M104" s="149"/>
      <c r="T104" s="54"/>
      <c r="AT104" s="18" t="s">
        <v>152</v>
      </c>
      <c r="AU104" s="18" t="s">
        <v>86</v>
      </c>
    </row>
    <row r="105" spans="2:65" s="1" customFormat="1" ht="16.5" customHeight="1">
      <c r="B105" s="132"/>
      <c r="C105" s="176" t="s">
        <v>219</v>
      </c>
      <c r="D105" s="176" t="s">
        <v>331</v>
      </c>
      <c r="E105" s="177" t="s">
        <v>1663</v>
      </c>
      <c r="F105" s="178" t="s">
        <v>1664</v>
      </c>
      <c r="G105" s="179" t="s">
        <v>180</v>
      </c>
      <c r="H105" s="180">
        <v>70</v>
      </c>
      <c r="I105" s="181"/>
      <c r="J105" s="182">
        <f>ROUND(I105*H105,2)</f>
        <v>0</v>
      </c>
      <c r="K105" s="178" t="s">
        <v>3</v>
      </c>
      <c r="L105" s="183"/>
      <c r="M105" s="184" t="s">
        <v>3</v>
      </c>
      <c r="N105" s="185" t="s">
        <v>49</v>
      </c>
      <c r="P105" s="142">
        <f>O105*H105</f>
        <v>0</v>
      </c>
      <c r="Q105" s="142">
        <v>0</v>
      </c>
      <c r="R105" s="142">
        <f>Q105*H105</f>
        <v>0</v>
      </c>
      <c r="S105" s="142">
        <v>0</v>
      </c>
      <c r="T105" s="143">
        <f>S105*H105</f>
        <v>0</v>
      </c>
      <c r="AR105" s="144" t="s">
        <v>1327</v>
      </c>
      <c r="AT105" s="144" t="s">
        <v>331</v>
      </c>
      <c r="AU105" s="144" t="s">
        <v>86</v>
      </c>
      <c r="AY105" s="18" t="s">
        <v>143</v>
      </c>
      <c r="BE105" s="145">
        <f>IF(N105="základní",J105,0)</f>
        <v>0</v>
      </c>
      <c r="BF105" s="145">
        <f>IF(N105="snížená",J105,0)</f>
        <v>0</v>
      </c>
      <c r="BG105" s="145">
        <f>IF(N105="zákl. přenesená",J105,0)</f>
        <v>0</v>
      </c>
      <c r="BH105" s="145">
        <f>IF(N105="sníž. přenesená",J105,0)</f>
        <v>0</v>
      </c>
      <c r="BI105" s="145">
        <f>IF(N105="nulová",J105,0)</f>
        <v>0</v>
      </c>
      <c r="BJ105" s="18" t="s">
        <v>86</v>
      </c>
      <c r="BK105" s="145">
        <f>ROUND(I105*H105,2)</f>
        <v>0</v>
      </c>
      <c r="BL105" s="18" t="s">
        <v>660</v>
      </c>
      <c r="BM105" s="144" t="s">
        <v>1665</v>
      </c>
    </row>
    <row r="106" spans="2:65" s="1" customFormat="1" ht="11.25">
      <c r="B106" s="33"/>
      <c r="D106" s="146" t="s">
        <v>152</v>
      </c>
      <c r="F106" s="147" t="s">
        <v>1664</v>
      </c>
      <c r="I106" s="148"/>
      <c r="L106" s="33"/>
      <c r="M106" s="149"/>
      <c r="T106" s="54"/>
      <c r="AT106" s="18" t="s">
        <v>152</v>
      </c>
      <c r="AU106" s="18" t="s">
        <v>86</v>
      </c>
    </row>
    <row r="107" spans="2:65" s="1" customFormat="1" ht="16.5" customHeight="1">
      <c r="B107" s="132"/>
      <c r="C107" s="133" t="s">
        <v>228</v>
      </c>
      <c r="D107" s="133" t="s">
        <v>145</v>
      </c>
      <c r="E107" s="134" t="s">
        <v>946</v>
      </c>
      <c r="F107" s="135" t="s">
        <v>947</v>
      </c>
      <c r="G107" s="136" t="s">
        <v>180</v>
      </c>
      <c r="H107" s="137">
        <v>35</v>
      </c>
      <c r="I107" s="138"/>
      <c r="J107" s="139">
        <f>ROUND(I107*H107,2)</f>
        <v>0</v>
      </c>
      <c r="K107" s="135" t="s">
        <v>3</v>
      </c>
      <c r="L107" s="33"/>
      <c r="M107" s="140" t="s">
        <v>3</v>
      </c>
      <c r="N107" s="141" t="s">
        <v>49</v>
      </c>
      <c r="P107" s="142">
        <f>O107*H107</f>
        <v>0</v>
      </c>
      <c r="Q107" s="142">
        <v>0</v>
      </c>
      <c r="R107" s="142">
        <f>Q107*H107</f>
        <v>0</v>
      </c>
      <c r="S107" s="142">
        <v>0</v>
      </c>
      <c r="T107" s="143">
        <f>S107*H107</f>
        <v>0</v>
      </c>
      <c r="AR107" s="144" t="s">
        <v>660</v>
      </c>
      <c r="AT107" s="144" t="s">
        <v>145</v>
      </c>
      <c r="AU107" s="144" t="s">
        <v>86</v>
      </c>
      <c r="AY107" s="18" t="s">
        <v>143</v>
      </c>
      <c r="BE107" s="145">
        <f>IF(N107="základní",J107,0)</f>
        <v>0</v>
      </c>
      <c r="BF107" s="145">
        <f>IF(N107="snížená",J107,0)</f>
        <v>0</v>
      </c>
      <c r="BG107" s="145">
        <f>IF(N107="zákl. přenesená",J107,0)</f>
        <v>0</v>
      </c>
      <c r="BH107" s="145">
        <f>IF(N107="sníž. přenesená",J107,0)</f>
        <v>0</v>
      </c>
      <c r="BI107" s="145">
        <f>IF(N107="nulová",J107,0)</f>
        <v>0</v>
      </c>
      <c r="BJ107" s="18" t="s">
        <v>86</v>
      </c>
      <c r="BK107" s="145">
        <f>ROUND(I107*H107,2)</f>
        <v>0</v>
      </c>
      <c r="BL107" s="18" t="s">
        <v>660</v>
      </c>
      <c r="BM107" s="144" t="s">
        <v>246</v>
      </c>
    </row>
    <row r="108" spans="2:65" s="1" customFormat="1" ht="11.25">
      <c r="B108" s="33"/>
      <c r="D108" s="146" t="s">
        <v>152</v>
      </c>
      <c r="F108" s="147" t="s">
        <v>947</v>
      </c>
      <c r="I108" s="148"/>
      <c r="L108" s="33"/>
      <c r="M108" s="149"/>
      <c r="T108" s="54"/>
      <c r="AT108" s="18" t="s">
        <v>152</v>
      </c>
      <c r="AU108" s="18" t="s">
        <v>86</v>
      </c>
    </row>
    <row r="109" spans="2:65" s="1" customFormat="1" ht="16.5" customHeight="1">
      <c r="B109" s="132"/>
      <c r="C109" s="176" t="s">
        <v>9</v>
      </c>
      <c r="D109" s="176" t="s">
        <v>331</v>
      </c>
      <c r="E109" s="177" t="s">
        <v>949</v>
      </c>
      <c r="F109" s="178" t="s">
        <v>950</v>
      </c>
      <c r="G109" s="179" t="s">
        <v>180</v>
      </c>
      <c r="H109" s="180">
        <v>35</v>
      </c>
      <c r="I109" s="181"/>
      <c r="J109" s="182">
        <f>ROUND(I109*H109,2)</f>
        <v>0</v>
      </c>
      <c r="K109" s="178" t="s">
        <v>3</v>
      </c>
      <c r="L109" s="183"/>
      <c r="M109" s="184" t="s">
        <v>3</v>
      </c>
      <c r="N109" s="185" t="s">
        <v>49</v>
      </c>
      <c r="P109" s="142">
        <f>O109*H109</f>
        <v>0</v>
      </c>
      <c r="Q109" s="142">
        <v>0</v>
      </c>
      <c r="R109" s="142">
        <f>Q109*H109</f>
        <v>0</v>
      </c>
      <c r="S109" s="142">
        <v>0</v>
      </c>
      <c r="T109" s="143">
        <f>S109*H109</f>
        <v>0</v>
      </c>
      <c r="AR109" s="144" t="s">
        <v>1327</v>
      </c>
      <c r="AT109" s="144" t="s">
        <v>331</v>
      </c>
      <c r="AU109" s="144" t="s">
        <v>86</v>
      </c>
      <c r="AY109" s="18" t="s">
        <v>143</v>
      </c>
      <c r="BE109" s="145">
        <f>IF(N109="základní",J109,0)</f>
        <v>0</v>
      </c>
      <c r="BF109" s="145">
        <f>IF(N109="snížená",J109,0)</f>
        <v>0</v>
      </c>
      <c r="BG109" s="145">
        <f>IF(N109="zákl. přenesená",J109,0)</f>
        <v>0</v>
      </c>
      <c r="BH109" s="145">
        <f>IF(N109="sníž. přenesená",J109,0)</f>
        <v>0</v>
      </c>
      <c r="BI109" s="145">
        <f>IF(N109="nulová",J109,0)</f>
        <v>0</v>
      </c>
      <c r="BJ109" s="18" t="s">
        <v>86</v>
      </c>
      <c r="BK109" s="145">
        <f>ROUND(I109*H109,2)</f>
        <v>0</v>
      </c>
      <c r="BL109" s="18" t="s">
        <v>660</v>
      </c>
      <c r="BM109" s="144" t="s">
        <v>259</v>
      </c>
    </row>
    <row r="110" spans="2:65" s="1" customFormat="1" ht="11.25">
      <c r="B110" s="33"/>
      <c r="D110" s="146" t="s">
        <v>152</v>
      </c>
      <c r="F110" s="147" t="s">
        <v>950</v>
      </c>
      <c r="I110" s="148"/>
      <c r="L110" s="33"/>
      <c r="M110" s="149"/>
      <c r="T110" s="54"/>
      <c r="AT110" s="18" t="s">
        <v>152</v>
      </c>
      <c r="AU110" s="18" t="s">
        <v>86</v>
      </c>
    </row>
    <row r="111" spans="2:65" s="1" customFormat="1" ht="16.5" customHeight="1">
      <c r="B111" s="132"/>
      <c r="C111" s="133" t="s">
        <v>240</v>
      </c>
      <c r="D111" s="133" t="s">
        <v>145</v>
      </c>
      <c r="E111" s="134" t="s">
        <v>1666</v>
      </c>
      <c r="F111" s="135" t="s">
        <v>870</v>
      </c>
      <c r="G111" s="136" t="s">
        <v>852</v>
      </c>
      <c r="H111" s="137">
        <v>1</v>
      </c>
      <c r="I111" s="138"/>
      <c r="J111" s="139">
        <f>ROUND(I111*H111,2)</f>
        <v>0</v>
      </c>
      <c r="K111" s="135" t="s">
        <v>3</v>
      </c>
      <c r="L111" s="33"/>
      <c r="M111" s="140" t="s">
        <v>3</v>
      </c>
      <c r="N111" s="141" t="s">
        <v>49</v>
      </c>
      <c r="P111" s="142">
        <f>O111*H111</f>
        <v>0</v>
      </c>
      <c r="Q111" s="142">
        <v>0</v>
      </c>
      <c r="R111" s="142">
        <f>Q111*H111</f>
        <v>0</v>
      </c>
      <c r="S111" s="142">
        <v>0</v>
      </c>
      <c r="T111" s="143">
        <f>S111*H111</f>
        <v>0</v>
      </c>
      <c r="AR111" s="144" t="s">
        <v>660</v>
      </c>
      <c r="AT111" s="144" t="s">
        <v>145</v>
      </c>
      <c r="AU111" s="144" t="s">
        <v>86</v>
      </c>
      <c r="AY111" s="18" t="s">
        <v>143</v>
      </c>
      <c r="BE111" s="145">
        <f>IF(N111="základní",J111,0)</f>
        <v>0</v>
      </c>
      <c r="BF111" s="145">
        <f>IF(N111="snížená",J111,0)</f>
        <v>0</v>
      </c>
      <c r="BG111" s="145">
        <f>IF(N111="zákl. přenesená",J111,0)</f>
        <v>0</v>
      </c>
      <c r="BH111" s="145">
        <f>IF(N111="sníž. přenesená",J111,0)</f>
        <v>0</v>
      </c>
      <c r="BI111" s="145">
        <f>IF(N111="nulová",J111,0)</f>
        <v>0</v>
      </c>
      <c r="BJ111" s="18" t="s">
        <v>86</v>
      </c>
      <c r="BK111" s="145">
        <f>ROUND(I111*H111,2)</f>
        <v>0</v>
      </c>
      <c r="BL111" s="18" t="s">
        <v>660</v>
      </c>
      <c r="BM111" s="144" t="s">
        <v>1667</v>
      </c>
    </row>
    <row r="112" spans="2:65" s="1" customFormat="1" ht="11.25">
      <c r="B112" s="33"/>
      <c r="D112" s="146" t="s">
        <v>152</v>
      </c>
      <c r="F112" s="147" t="s">
        <v>870</v>
      </c>
      <c r="I112" s="148"/>
      <c r="L112" s="33"/>
      <c r="M112" s="149"/>
      <c r="T112" s="54"/>
      <c r="AT112" s="18" t="s">
        <v>152</v>
      </c>
      <c r="AU112" s="18" t="s">
        <v>86</v>
      </c>
    </row>
    <row r="113" spans="2:65" s="1" customFormat="1" ht="16.5" customHeight="1">
      <c r="B113" s="132"/>
      <c r="C113" s="133" t="s">
        <v>246</v>
      </c>
      <c r="D113" s="133" t="s">
        <v>145</v>
      </c>
      <c r="E113" s="134" t="s">
        <v>1668</v>
      </c>
      <c r="F113" s="135" t="s">
        <v>1669</v>
      </c>
      <c r="G113" s="136" t="s">
        <v>852</v>
      </c>
      <c r="H113" s="137">
        <v>1</v>
      </c>
      <c r="I113" s="138"/>
      <c r="J113" s="139">
        <f>ROUND(I113*H113,2)</f>
        <v>0</v>
      </c>
      <c r="K113" s="135" t="s">
        <v>3</v>
      </c>
      <c r="L113" s="33"/>
      <c r="M113" s="140" t="s">
        <v>3</v>
      </c>
      <c r="N113" s="141" t="s">
        <v>49</v>
      </c>
      <c r="P113" s="142">
        <f>O113*H113</f>
        <v>0</v>
      </c>
      <c r="Q113" s="142">
        <v>0</v>
      </c>
      <c r="R113" s="142">
        <f>Q113*H113</f>
        <v>0</v>
      </c>
      <c r="S113" s="142">
        <v>0</v>
      </c>
      <c r="T113" s="143">
        <f>S113*H113</f>
        <v>0</v>
      </c>
      <c r="AR113" s="144" t="s">
        <v>660</v>
      </c>
      <c r="AT113" s="144" t="s">
        <v>145</v>
      </c>
      <c r="AU113" s="144" t="s">
        <v>86</v>
      </c>
      <c r="AY113" s="18" t="s">
        <v>143</v>
      </c>
      <c r="BE113" s="145">
        <f>IF(N113="základní",J113,0)</f>
        <v>0</v>
      </c>
      <c r="BF113" s="145">
        <f>IF(N113="snížená",J113,0)</f>
        <v>0</v>
      </c>
      <c r="BG113" s="145">
        <f>IF(N113="zákl. přenesená",J113,0)</f>
        <v>0</v>
      </c>
      <c r="BH113" s="145">
        <f>IF(N113="sníž. přenesená",J113,0)</f>
        <v>0</v>
      </c>
      <c r="BI113" s="145">
        <f>IF(N113="nulová",J113,0)</f>
        <v>0</v>
      </c>
      <c r="BJ113" s="18" t="s">
        <v>86</v>
      </c>
      <c r="BK113" s="145">
        <f>ROUND(I113*H113,2)</f>
        <v>0</v>
      </c>
      <c r="BL113" s="18" t="s">
        <v>660</v>
      </c>
      <c r="BM113" s="144" t="s">
        <v>1670</v>
      </c>
    </row>
    <row r="114" spans="2:65" s="1" customFormat="1" ht="11.25">
      <c r="B114" s="33"/>
      <c r="D114" s="146" t="s">
        <v>152</v>
      </c>
      <c r="F114" s="147" t="s">
        <v>1669</v>
      </c>
      <c r="I114" s="148"/>
      <c r="L114" s="33"/>
      <c r="M114" s="149"/>
      <c r="T114" s="54"/>
      <c r="AT114" s="18" t="s">
        <v>152</v>
      </c>
      <c r="AU114" s="18" t="s">
        <v>86</v>
      </c>
    </row>
    <row r="115" spans="2:65" s="1" customFormat="1" ht="16.5" customHeight="1">
      <c r="B115" s="132"/>
      <c r="C115" s="133" t="s">
        <v>256</v>
      </c>
      <c r="D115" s="133" t="s">
        <v>145</v>
      </c>
      <c r="E115" s="134" t="s">
        <v>1671</v>
      </c>
      <c r="F115" s="135" t="s">
        <v>1672</v>
      </c>
      <c r="G115" s="136" t="s">
        <v>852</v>
      </c>
      <c r="H115" s="137">
        <v>1</v>
      </c>
      <c r="I115" s="138"/>
      <c r="J115" s="139">
        <f>ROUND(I115*H115,2)</f>
        <v>0</v>
      </c>
      <c r="K115" s="135" t="s">
        <v>3</v>
      </c>
      <c r="L115" s="33"/>
      <c r="M115" s="140" t="s">
        <v>3</v>
      </c>
      <c r="N115" s="141" t="s">
        <v>49</v>
      </c>
      <c r="P115" s="142">
        <f>O115*H115</f>
        <v>0</v>
      </c>
      <c r="Q115" s="142">
        <v>0</v>
      </c>
      <c r="R115" s="142">
        <f>Q115*H115</f>
        <v>0</v>
      </c>
      <c r="S115" s="142">
        <v>0</v>
      </c>
      <c r="T115" s="143">
        <f>S115*H115</f>
        <v>0</v>
      </c>
      <c r="AR115" s="144" t="s">
        <v>660</v>
      </c>
      <c r="AT115" s="144" t="s">
        <v>145</v>
      </c>
      <c r="AU115" s="144" t="s">
        <v>86</v>
      </c>
      <c r="AY115" s="18" t="s">
        <v>143</v>
      </c>
      <c r="BE115" s="145">
        <f>IF(N115="základní",J115,0)</f>
        <v>0</v>
      </c>
      <c r="BF115" s="145">
        <f>IF(N115="snížená",J115,0)</f>
        <v>0</v>
      </c>
      <c r="BG115" s="145">
        <f>IF(N115="zákl. přenesená",J115,0)</f>
        <v>0</v>
      </c>
      <c r="BH115" s="145">
        <f>IF(N115="sníž. přenesená",J115,0)</f>
        <v>0</v>
      </c>
      <c r="BI115" s="145">
        <f>IF(N115="nulová",J115,0)</f>
        <v>0</v>
      </c>
      <c r="BJ115" s="18" t="s">
        <v>86</v>
      </c>
      <c r="BK115" s="145">
        <f>ROUND(I115*H115,2)</f>
        <v>0</v>
      </c>
      <c r="BL115" s="18" t="s">
        <v>660</v>
      </c>
      <c r="BM115" s="144" t="s">
        <v>1673</v>
      </c>
    </row>
    <row r="116" spans="2:65" s="1" customFormat="1" ht="11.25">
      <c r="B116" s="33"/>
      <c r="D116" s="146" t="s">
        <v>152</v>
      </c>
      <c r="F116" s="147" t="s">
        <v>1672</v>
      </c>
      <c r="I116" s="148"/>
      <c r="L116" s="33"/>
      <c r="M116" s="149"/>
      <c r="T116" s="54"/>
      <c r="AT116" s="18" t="s">
        <v>152</v>
      </c>
      <c r="AU116" s="18" t="s">
        <v>86</v>
      </c>
    </row>
    <row r="117" spans="2:65" s="1" customFormat="1" ht="16.5" customHeight="1">
      <c r="B117" s="132"/>
      <c r="C117" s="133" t="s">
        <v>259</v>
      </c>
      <c r="D117" s="133" t="s">
        <v>145</v>
      </c>
      <c r="E117" s="134" t="s">
        <v>1674</v>
      </c>
      <c r="F117" s="135" t="s">
        <v>882</v>
      </c>
      <c r="G117" s="136" t="s">
        <v>852</v>
      </c>
      <c r="H117" s="137">
        <v>1</v>
      </c>
      <c r="I117" s="138"/>
      <c r="J117" s="139">
        <f>ROUND(I117*H117,2)</f>
        <v>0</v>
      </c>
      <c r="K117" s="135" t="s">
        <v>3</v>
      </c>
      <c r="L117" s="33"/>
      <c r="M117" s="140" t="s">
        <v>3</v>
      </c>
      <c r="N117" s="141" t="s">
        <v>49</v>
      </c>
      <c r="P117" s="142">
        <f>O117*H117</f>
        <v>0</v>
      </c>
      <c r="Q117" s="142">
        <v>0</v>
      </c>
      <c r="R117" s="142">
        <f>Q117*H117</f>
        <v>0</v>
      </c>
      <c r="S117" s="142">
        <v>0</v>
      </c>
      <c r="T117" s="143">
        <f>S117*H117</f>
        <v>0</v>
      </c>
      <c r="AR117" s="144" t="s">
        <v>660</v>
      </c>
      <c r="AT117" s="144" t="s">
        <v>145</v>
      </c>
      <c r="AU117" s="144" t="s">
        <v>86</v>
      </c>
      <c r="AY117" s="18" t="s">
        <v>143</v>
      </c>
      <c r="BE117" s="145">
        <f>IF(N117="základní",J117,0)</f>
        <v>0</v>
      </c>
      <c r="BF117" s="145">
        <f>IF(N117="snížená",J117,0)</f>
        <v>0</v>
      </c>
      <c r="BG117" s="145">
        <f>IF(N117="zákl. přenesená",J117,0)</f>
        <v>0</v>
      </c>
      <c r="BH117" s="145">
        <f>IF(N117="sníž. přenesená",J117,0)</f>
        <v>0</v>
      </c>
      <c r="BI117" s="145">
        <f>IF(N117="nulová",J117,0)</f>
        <v>0</v>
      </c>
      <c r="BJ117" s="18" t="s">
        <v>86</v>
      </c>
      <c r="BK117" s="145">
        <f>ROUND(I117*H117,2)</f>
        <v>0</v>
      </c>
      <c r="BL117" s="18" t="s">
        <v>660</v>
      </c>
      <c r="BM117" s="144" t="s">
        <v>1675</v>
      </c>
    </row>
    <row r="118" spans="2:65" s="1" customFormat="1" ht="11.25">
      <c r="B118" s="33"/>
      <c r="D118" s="146" t="s">
        <v>152</v>
      </c>
      <c r="F118" s="147" t="s">
        <v>882</v>
      </c>
      <c r="I118" s="148"/>
      <c r="L118" s="33"/>
      <c r="M118" s="149"/>
      <c r="T118" s="54"/>
      <c r="AT118" s="18" t="s">
        <v>152</v>
      </c>
      <c r="AU118" s="18" t="s">
        <v>86</v>
      </c>
    </row>
    <row r="119" spans="2:65" s="1" customFormat="1" ht="16.5" customHeight="1">
      <c r="B119" s="132"/>
      <c r="C119" s="133" t="s">
        <v>382</v>
      </c>
      <c r="D119" s="133" t="s">
        <v>145</v>
      </c>
      <c r="E119" s="134" t="s">
        <v>1676</v>
      </c>
      <c r="F119" s="135" t="s">
        <v>885</v>
      </c>
      <c r="G119" s="136" t="s">
        <v>852</v>
      </c>
      <c r="H119" s="137">
        <v>1</v>
      </c>
      <c r="I119" s="138"/>
      <c r="J119" s="139">
        <f>ROUND(I119*H119,2)</f>
        <v>0</v>
      </c>
      <c r="K119" s="135" t="s">
        <v>3</v>
      </c>
      <c r="L119" s="33"/>
      <c r="M119" s="140" t="s">
        <v>3</v>
      </c>
      <c r="N119" s="141" t="s">
        <v>49</v>
      </c>
      <c r="P119" s="142">
        <f>O119*H119</f>
        <v>0</v>
      </c>
      <c r="Q119" s="142">
        <v>0</v>
      </c>
      <c r="R119" s="142">
        <f>Q119*H119</f>
        <v>0</v>
      </c>
      <c r="S119" s="142">
        <v>0</v>
      </c>
      <c r="T119" s="143">
        <f>S119*H119</f>
        <v>0</v>
      </c>
      <c r="AR119" s="144" t="s">
        <v>660</v>
      </c>
      <c r="AT119" s="144" t="s">
        <v>145</v>
      </c>
      <c r="AU119" s="144" t="s">
        <v>86</v>
      </c>
      <c r="AY119" s="18" t="s">
        <v>143</v>
      </c>
      <c r="BE119" s="145">
        <f>IF(N119="základní",J119,0)</f>
        <v>0</v>
      </c>
      <c r="BF119" s="145">
        <f>IF(N119="snížená",J119,0)</f>
        <v>0</v>
      </c>
      <c r="BG119" s="145">
        <f>IF(N119="zákl. přenesená",J119,0)</f>
        <v>0</v>
      </c>
      <c r="BH119" s="145">
        <f>IF(N119="sníž. přenesená",J119,0)</f>
        <v>0</v>
      </c>
      <c r="BI119" s="145">
        <f>IF(N119="nulová",J119,0)</f>
        <v>0</v>
      </c>
      <c r="BJ119" s="18" t="s">
        <v>86</v>
      </c>
      <c r="BK119" s="145">
        <f>ROUND(I119*H119,2)</f>
        <v>0</v>
      </c>
      <c r="BL119" s="18" t="s">
        <v>660</v>
      </c>
      <c r="BM119" s="144" t="s">
        <v>1677</v>
      </c>
    </row>
    <row r="120" spans="2:65" s="1" customFormat="1" ht="11.25">
      <c r="B120" s="33"/>
      <c r="D120" s="146" t="s">
        <v>152</v>
      </c>
      <c r="F120" s="147" t="s">
        <v>885</v>
      </c>
      <c r="I120" s="148"/>
      <c r="L120" s="33"/>
      <c r="M120" s="149"/>
      <c r="T120" s="54"/>
      <c r="AT120" s="18" t="s">
        <v>152</v>
      </c>
      <c r="AU120" s="18" t="s">
        <v>86</v>
      </c>
    </row>
    <row r="121" spans="2:65" s="1" customFormat="1" ht="16.5" customHeight="1">
      <c r="B121" s="132"/>
      <c r="C121" s="133" t="s">
        <v>390</v>
      </c>
      <c r="D121" s="133" t="s">
        <v>145</v>
      </c>
      <c r="E121" s="134" t="s">
        <v>887</v>
      </c>
      <c r="F121" s="135" t="s">
        <v>888</v>
      </c>
      <c r="G121" s="136" t="s">
        <v>852</v>
      </c>
      <c r="H121" s="137">
        <v>1</v>
      </c>
      <c r="I121" s="138"/>
      <c r="J121" s="139">
        <f>ROUND(I121*H121,2)</f>
        <v>0</v>
      </c>
      <c r="K121" s="135" t="s">
        <v>3</v>
      </c>
      <c r="L121" s="33"/>
      <c r="M121" s="140" t="s">
        <v>3</v>
      </c>
      <c r="N121" s="141" t="s">
        <v>49</v>
      </c>
      <c r="P121" s="142">
        <f>O121*H121</f>
        <v>0</v>
      </c>
      <c r="Q121" s="142">
        <v>0</v>
      </c>
      <c r="R121" s="142">
        <f>Q121*H121</f>
        <v>0</v>
      </c>
      <c r="S121" s="142">
        <v>0</v>
      </c>
      <c r="T121" s="143">
        <f>S121*H121</f>
        <v>0</v>
      </c>
      <c r="AR121" s="144" t="s">
        <v>660</v>
      </c>
      <c r="AT121" s="144" t="s">
        <v>145</v>
      </c>
      <c r="AU121" s="144" t="s">
        <v>86</v>
      </c>
      <c r="AY121" s="18" t="s">
        <v>143</v>
      </c>
      <c r="BE121" s="145">
        <f>IF(N121="základní",J121,0)</f>
        <v>0</v>
      </c>
      <c r="BF121" s="145">
        <f>IF(N121="snížená",J121,0)</f>
        <v>0</v>
      </c>
      <c r="BG121" s="145">
        <f>IF(N121="zákl. přenesená",J121,0)</f>
        <v>0</v>
      </c>
      <c r="BH121" s="145">
        <f>IF(N121="sníž. přenesená",J121,0)</f>
        <v>0</v>
      </c>
      <c r="BI121" s="145">
        <f>IF(N121="nulová",J121,0)</f>
        <v>0</v>
      </c>
      <c r="BJ121" s="18" t="s">
        <v>86</v>
      </c>
      <c r="BK121" s="145">
        <f>ROUND(I121*H121,2)</f>
        <v>0</v>
      </c>
      <c r="BL121" s="18" t="s">
        <v>660</v>
      </c>
      <c r="BM121" s="144" t="s">
        <v>447</v>
      </c>
    </row>
    <row r="122" spans="2:65" s="1" customFormat="1" ht="11.25">
      <c r="B122" s="33"/>
      <c r="D122" s="146" t="s">
        <v>152</v>
      </c>
      <c r="F122" s="147" t="s">
        <v>888</v>
      </c>
      <c r="I122" s="148"/>
      <c r="L122" s="33"/>
      <c r="M122" s="149"/>
      <c r="T122" s="54"/>
      <c r="AT122" s="18" t="s">
        <v>152</v>
      </c>
      <c r="AU122" s="18" t="s">
        <v>86</v>
      </c>
    </row>
    <row r="123" spans="2:65" s="1" customFormat="1" ht="16.5" customHeight="1">
      <c r="B123" s="132"/>
      <c r="C123" s="176" t="s">
        <v>398</v>
      </c>
      <c r="D123" s="176" t="s">
        <v>331</v>
      </c>
      <c r="E123" s="177" t="s">
        <v>1678</v>
      </c>
      <c r="F123" s="178" t="s">
        <v>891</v>
      </c>
      <c r="G123" s="179" t="s">
        <v>852</v>
      </c>
      <c r="H123" s="180">
        <v>1</v>
      </c>
      <c r="I123" s="181"/>
      <c r="J123" s="182">
        <f>ROUND(I123*H123,2)</f>
        <v>0</v>
      </c>
      <c r="K123" s="178" t="s">
        <v>3</v>
      </c>
      <c r="L123" s="183"/>
      <c r="M123" s="184" t="s">
        <v>3</v>
      </c>
      <c r="N123" s="185" t="s">
        <v>49</v>
      </c>
      <c r="P123" s="142">
        <f>O123*H123</f>
        <v>0</v>
      </c>
      <c r="Q123" s="142">
        <v>0</v>
      </c>
      <c r="R123" s="142">
        <f>Q123*H123</f>
        <v>0</v>
      </c>
      <c r="S123" s="142">
        <v>0</v>
      </c>
      <c r="T123" s="143">
        <f>S123*H123</f>
        <v>0</v>
      </c>
      <c r="AR123" s="144" t="s">
        <v>1327</v>
      </c>
      <c r="AT123" s="144" t="s">
        <v>331</v>
      </c>
      <c r="AU123" s="144" t="s">
        <v>86</v>
      </c>
      <c r="AY123" s="18" t="s">
        <v>143</v>
      </c>
      <c r="BE123" s="145">
        <f>IF(N123="základní",J123,0)</f>
        <v>0</v>
      </c>
      <c r="BF123" s="145">
        <f>IF(N123="snížená",J123,0)</f>
        <v>0</v>
      </c>
      <c r="BG123" s="145">
        <f>IF(N123="zákl. přenesená",J123,0)</f>
        <v>0</v>
      </c>
      <c r="BH123" s="145">
        <f>IF(N123="sníž. přenesená",J123,0)</f>
        <v>0</v>
      </c>
      <c r="BI123" s="145">
        <f>IF(N123="nulová",J123,0)</f>
        <v>0</v>
      </c>
      <c r="BJ123" s="18" t="s">
        <v>86</v>
      </c>
      <c r="BK123" s="145">
        <f>ROUND(I123*H123,2)</f>
        <v>0</v>
      </c>
      <c r="BL123" s="18" t="s">
        <v>660</v>
      </c>
      <c r="BM123" s="144" t="s">
        <v>457</v>
      </c>
    </row>
    <row r="124" spans="2:65" s="1" customFormat="1" ht="11.25">
      <c r="B124" s="33"/>
      <c r="D124" s="146" t="s">
        <v>152</v>
      </c>
      <c r="F124" s="147" t="s">
        <v>891</v>
      </c>
      <c r="I124" s="148"/>
      <c r="L124" s="33"/>
      <c r="M124" s="149"/>
      <c r="T124" s="54"/>
      <c r="AT124" s="18" t="s">
        <v>152</v>
      </c>
      <c r="AU124" s="18" t="s">
        <v>86</v>
      </c>
    </row>
    <row r="125" spans="2:65" s="1" customFormat="1" ht="16.5" customHeight="1">
      <c r="B125" s="132"/>
      <c r="C125" s="133" t="s">
        <v>405</v>
      </c>
      <c r="D125" s="133" t="s">
        <v>145</v>
      </c>
      <c r="E125" s="134" t="s">
        <v>893</v>
      </c>
      <c r="F125" s="135" t="s">
        <v>894</v>
      </c>
      <c r="G125" s="136" t="s">
        <v>852</v>
      </c>
      <c r="H125" s="137">
        <v>1</v>
      </c>
      <c r="I125" s="138"/>
      <c r="J125" s="139">
        <f>ROUND(I125*H125,2)</f>
        <v>0</v>
      </c>
      <c r="K125" s="135" t="s">
        <v>3</v>
      </c>
      <c r="L125" s="33"/>
      <c r="M125" s="140" t="s">
        <v>3</v>
      </c>
      <c r="N125" s="141" t="s">
        <v>49</v>
      </c>
      <c r="P125" s="142">
        <f>O125*H125</f>
        <v>0</v>
      </c>
      <c r="Q125" s="142">
        <v>0</v>
      </c>
      <c r="R125" s="142">
        <f>Q125*H125</f>
        <v>0</v>
      </c>
      <c r="S125" s="142">
        <v>0</v>
      </c>
      <c r="T125" s="143">
        <f>S125*H125</f>
        <v>0</v>
      </c>
      <c r="AR125" s="144" t="s">
        <v>660</v>
      </c>
      <c r="AT125" s="144" t="s">
        <v>145</v>
      </c>
      <c r="AU125" s="144" t="s">
        <v>86</v>
      </c>
      <c r="AY125" s="18" t="s">
        <v>143</v>
      </c>
      <c r="BE125" s="145">
        <f>IF(N125="základní",J125,0)</f>
        <v>0</v>
      </c>
      <c r="BF125" s="145">
        <f>IF(N125="snížená",J125,0)</f>
        <v>0</v>
      </c>
      <c r="BG125" s="145">
        <f>IF(N125="zákl. přenesená",J125,0)</f>
        <v>0</v>
      </c>
      <c r="BH125" s="145">
        <f>IF(N125="sníž. přenesená",J125,0)</f>
        <v>0</v>
      </c>
      <c r="BI125" s="145">
        <f>IF(N125="nulová",J125,0)</f>
        <v>0</v>
      </c>
      <c r="BJ125" s="18" t="s">
        <v>86</v>
      </c>
      <c r="BK125" s="145">
        <f>ROUND(I125*H125,2)</f>
        <v>0</v>
      </c>
      <c r="BL125" s="18" t="s">
        <v>660</v>
      </c>
      <c r="BM125" s="144" t="s">
        <v>467</v>
      </c>
    </row>
    <row r="126" spans="2:65" s="1" customFormat="1" ht="11.25">
      <c r="B126" s="33"/>
      <c r="D126" s="146" t="s">
        <v>152</v>
      </c>
      <c r="F126" s="147" t="s">
        <v>894</v>
      </c>
      <c r="I126" s="148"/>
      <c r="L126" s="33"/>
      <c r="M126" s="149"/>
      <c r="T126" s="54"/>
      <c r="AT126" s="18" t="s">
        <v>152</v>
      </c>
      <c r="AU126" s="18" t="s">
        <v>86</v>
      </c>
    </row>
    <row r="127" spans="2:65" s="1" customFormat="1" ht="16.5" customHeight="1">
      <c r="B127" s="132"/>
      <c r="C127" s="176" t="s">
        <v>8</v>
      </c>
      <c r="D127" s="176" t="s">
        <v>331</v>
      </c>
      <c r="E127" s="177" t="s">
        <v>896</v>
      </c>
      <c r="F127" s="178" t="s">
        <v>897</v>
      </c>
      <c r="G127" s="179" t="s">
        <v>852</v>
      </c>
      <c r="H127" s="180">
        <v>1</v>
      </c>
      <c r="I127" s="181"/>
      <c r="J127" s="182">
        <f>ROUND(I127*H127,2)</f>
        <v>0</v>
      </c>
      <c r="K127" s="178" t="s">
        <v>3</v>
      </c>
      <c r="L127" s="183"/>
      <c r="M127" s="184" t="s">
        <v>3</v>
      </c>
      <c r="N127" s="185" t="s">
        <v>49</v>
      </c>
      <c r="P127" s="142">
        <f>O127*H127</f>
        <v>0</v>
      </c>
      <c r="Q127" s="142">
        <v>0</v>
      </c>
      <c r="R127" s="142">
        <f>Q127*H127</f>
        <v>0</v>
      </c>
      <c r="S127" s="142">
        <v>0</v>
      </c>
      <c r="T127" s="143">
        <f>S127*H127</f>
        <v>0</v>
      </c>
      <c r="AR127" s="144" t="s">
        <v>1327</v>
      </c>
      <c r="AT127" s="144" t="s">
        <v>331</v>
      </c>
      <c r="AU127" s="144" t="s">
        <v>86</v>
      </c>
      <c r="AY127" s="18" t="s">
        <v>143</v>
      </c>
      <c r="BE127" s="145">
        <f>IF(N127="základní",J127,0)</f>
        <v>0</v>
      </c>
      <c r="BF127" s="145">
        <f>IF(N127="snížená",J127,0)</f>
        <v>0</v>
      </c>
      <c r="BG127" s="145">
        <f>IF(N127="zákl. přenesená",J127,0)</f>
        <v>0</v>
      </c>
      <c r="BH127" s="145">
        <f>IF(N127="sníž. přenesená",J127,0)</f>
        <v>0</v>
      </c>
      <c r="BI127" s="145">
        <f>IF(N127="nulová",J127,0)</f>
        <v>0</v>
      </c>
      <c r="BJ127" s="18" t="s">
        <v>86</v>
      </c>
      <c r="BK127" s="145">
        <f>ROUND(I127*H127,2)</f>
        <v>0</v>
      </c>
      <c r="BL127" s="18" t="s">
        <v>660</v>
      </c>
      <c r="BM127" s="144" t="s">
        <v>477</v>
      </c>
    </row>
    <row r="128" spans="2:65" s="1" customFormat="1" ht="11.25">
      <c r="B128" s="33"/>
      <c r="D128" s="146" t="s">
        <v>152</v>
      </c>
      <c r="F128" s="147" t="s">
        <v>897</v>
      </c>
      <c r="I128" s="148"/>
      <c r="L128" s="33"/>
      <c r="M128" s="149"/>
      <c r="T128" s="54"/>
      <c r="AT128" s="18" t="s">
        <v>152</v>
      </c>
      <c r="AU128" s="18" t="s">
        <v>86</v>
      </c>
    </row>
    <row r="129" spans="2:65" s="11" customFormat="1" ht="25.9" customHeight="1">
      <c r="B129" s="120"/>
      <c r="D129" s="121" t="s">
        <v>77</v>
      </c>
      <c r="E129" s="122" t="s">
        <v>905</v>
      </c>
      <c r="F129" s="122" t="s">
        <v>1679</v>
      </c>
      <c r="I129" s="123"/>
      <c r="J129" s="124">
        <f>BK129</f>
        <v>0</v>
      </c>
      <c r="L129" s="120"/>
      <c r="M129" s="125"/>
      <c r="P129" s="126">
        <f>SUM(P130:P175)</f>
        <v>0</v>
      </c>
      <c r="R129" s="126">
        <f>SUM(R130:R175)</f>
        <v>0</v>
      </c>
      <c r="T129" s="127">
        <f>SUM(T130:T175)</f>
        <v>0</v>
      </c>
      <c r="AR129" s="121" t="s">
        <v>86</v>
      </c>
      <c r="AT129" s="128" t="s">
        <v>77</v>
      </c>
      <c r="AU129" s="128" t="s">
        <v>78</v>
      </c>
      <c r="AY129" s="121" t="s">
        <v>143</v>
      </c>
      <c r="BK129" s="129">
        <f>SUM(BK130:BK175)</f>
        <v>0</v>
      </c>
    </row>
    <row r="130" spans="2:65" s="1" customFormat="1" ht="24.2" customHeight="1">
      <c r="B130" s="132"/>
      <c r="C130" s="133" t="s">
        <v>419</v>
      </c>
      <c r="D130" s="133" t="s">
        <v>145</v>
      </c>
      <c r="E130" s="134" t="s">
        <v>1642</v>
      </c>
      <c r="F130" s="135" t="s">
        <v>1643</v>
      </c>
      <c r="G130" s="136" t="s">
        <v>852</v>
      </c>
      <c r="H130" s="137">
        <v>2</v>
      </c>
      <c r="I130" s="138"/>
      <c r="J130" s="139">
        <f>ROUND(I130*H130,2)</f>
        <v>0</v>
      </c>
      <c r="K130" s="135" t="s">
        <v>3</v>
      </c>
      <c r="L130" s="33"/>
      <c r="M130" s="140" t="s">
        <v>3</v>
      </c>
      <c r="N130" s="141" t="s">
        <v>49</v>
      </c>
      <c r="P130" s="142">
        <f>O130*H130</f>
        <v>0</v>
      </c>
      <c r="Q130" s="142">
        <v>0</v>
      </c>
      <c r="R130" s="142">
        <f>Q130*H130</f>
        <v>0</v>
      </c>
      <c r="S130" s="142">
        <v>0</v>
      </c>
      <c r="T130" s="143">
        <f>S130*H130</f>
        <v>0</v>
      </c>
      <c r="AR130" s="144" t="s">
        <v>660</v>
      </c>
      <c r="AT130" s="144" t="s">
        <v>145</v>
      </c>
      <c r="AU130" s="144" t="s">
        <v>86</v>
      </c>
      <c r="AY130" s="18" t="s">
        <v>143</v>
      </c>
      <c r="BE130" s="145">
        <f>IF(N130="základní",J130,0)</f>
        <v>0</v>
      </c>
      <c r="BF130" s="145">
        <f>IF(N130="snížená",J130,0)</f>
        <v>0</v>
      </c>
      <c r="BG130" s="145">
        <f>IF(N130="zákl. přenesená",J130,0)</f>
        <v>0</v>
      </c>
      <c r="BH130" s="145">
        <f>IF(N130="sníž. přenesená",J130,0)</f>
        <v>0</v>
      </c>
      <c r="BI130" s="145">
        <f>IF(N130="nulová",J130,0)</f>
        <v>0</v>
      </c>
      <c r="BJ130" s="18" t="s">
        <v>86</v>
      </c>
      <c r="BK130" s="145">
        <f>ROUND(I130*H130,2)</f>
        <v>0</v>
      </c>
      <c r="BL130" s="18" t="s">
        <v>660</v>
      </c>
      <c r="BM130" s="144" t="s">
        <v>486</v>
      </c>
    </row>
    <row r="131" spans="2:65" s="1" customFormat="1" ht="19.5">
      <c r="B131" s="33"/>
      <c r="D131" s="146" t="s">
        <v>152</v>
      </c>
      <c r="F131" s="147" t="s">
        <v>1643</v>
      </c>
      <c r="I131" s="148"/>
      <c r="L131" s="33"/>
      <c r="M131" s="149"/>
      <c r="T131" s="54"/>
      <c r="AT131" s="18" t="s">
        <v>152</v>
      </c>
      <c r="AU131" s="18" t="s">
        <v>86</v>
      </c>
    </row>
    <row r="132" spans="2:65" s="1" customFormat="1" ht="24.2" customHeight="1">
      <c r="B132" s="132"/>
      <c r="C132" s="176" t="s">
        <v>423</v>
      </c>
      <c r="D132" s="176" t="s">
        <v>331</v>
      </c>
      <c r="E132" s="177" t="s">
        <v>1644</v>
      </c>
      <c r="F132" s="178" t="s">
        <v>1645</v>
      </c>
      <c r="G132" s="179" t="s">
        <v>852</v>
      </c>
      <c r="H132" s="180">
        <v>2</v>
      </c>
      <c r="I132" s="181"/>
      <c r="J132" s="182">
        <f>ROUND(I132*H132,2)</f>
        <v>0</v>
      </c>
      <c r="K132" s="178" t="s">
        <v>3</v>
      </c>
      <c r="L132" s="183"/>
      <c r="M132" s="184" t="s">
        <v>3</v>
      </c>
      <c r="N132" s="185" t="s">
        <v>49</v>
      </c>
      <c r="P132" s="142">
        <f>O132*H132</f>
        <v>0</v>
      </c>
      <c r="Q132" s="142">
        <v>0</v>
      </c>
      <c r="R132" s="142">
        <f>Q132*H132</f>
        <v>0</v>
      </c>
      <c r="S132" s="142">
        <v>0</v>
      </c>
      <c r="T132" s="143">
        <f>S132*H132</f>
        <v>0</v>
      </c>
      <c r="AR132" s="144" t="s">
        <v>1327</v>
      </c>
      <c r="AT132" s="144" t="s">
        <v>331</v>
      </c>
      <c r="AU132" s="144" t="s">
        <v>86</v>
      </c>
      <c r="AY132" s="18" t="s">
        <v>143</v>
      </c>
      <c r="BE132" s="145">
        <f>IF(N132="základní",J132,0)</f>
        <v>0</v>
      </c>
      <c r="BF132" s="145">
        <f>IF(N132="snížená",J132,0)</f>
        <v>0</v>
      </c>
      <c r="BG132" s="145">
        <f>IF(N132="zákl. přenesená",J132,0)</f>
        <v>0</v>
      </c>
      <c r="BH132" s="145">
        <f>IF(N132="sníž. přenesená",J132,0)</f>
        <v>0</v>
      </c>
      <c r="BI132" s="145">
        <f>IF(N132="nulová",J132,0)</f>
        <v>0</v>
      </c>
      <c r="BJ132" s="18" t="s">
        <v>86</v>
      </c>
      <c r="BK132" s="145">
        <f>ROUND(I132*H132,2)</f>
        <v>0</v>
      </c>
      <c r="BL132" s="18" t="s">
        <v>660</v>
      </c>
      <c r="BM132" s="144" t="s">
        <v>501</v>
      </c>
    </row>
    <row r="133" spans="2:65" s="1" customFormat="1" ht="19.5">
      <c r="B133" s="33"/>
      <c r="D133" s="146" t="s">
        <v>152</v>
      </c>
      <c r="F133" s="147" t="s">
        <v>1645</v>
      </c>
      <c r="I133" s="148"/>
      <c r="L133" s="33"/>
      <c r="M133" s="149"/>
      <c r="T133" s="54"/>
      <c r="AT133" s="18" t="s">
        <v>152</v>
      </c>
      <c r="AU133" s="18" t="s">
        <v>86</v>
      </c>
    </row>
    <row r="134" spans="2:65" s="1" customFormat="1" ht="24.2" customHeight="1">
      <c r="B134" s="132"/>
      <c r="C134" s="133" t="s">
        <v>427</v>
      </c>
      <c r="D134" s="133" t="s">
        <v>145</v>
      </c>
      <c r="E134" s="134" t="s">
        <v>1646</v>
      </c>
      <c r="F134" s="135" t="s">
        <v>1647</v>
      </c>
      <c r="G134" s="136" t="s">
        <v>852</v>
      </c>
      <c r="H134" s="137">
        <v>6</v>
      </c>
      <c r="I134" s="138"/>
      <c r="J134" s="139">
        <f>ROUND(I134*H134,2)</f>
        <v>0</v>
      </c>
      <c r="K134" s="135" t="s">
        <v>3</v>
      </c>
      <c r="L134" s="33"/>
      <c r="M134" s="140" t="s">
        <v>3</v>
      </c>
      <c r="N134" s="141" t="s">
        <v>49</v>
      </c>
      <c r="P134" s="142">
        <f>O134*H134</f>
        <v>0</v>
      </c>
      <c r="Q134" s="142">
        <v>0</v>
      </c>
      <c r="R134" s="142">
        <f>Q134*H134</f>
        <v>0</v>
      </c>
      <c r="S134" s="142">
        <v>0</v>
      </c>
      <c r="T134" s="143">
        <f>S134*H134</f>
        <v>0</v>
      </c>
      <c r="AR134" s="144" t="s">
        <v>660</v>
      </c>
      <c r="AT134" s="144" t="s">
        <v>145</v>
      </c>
      <c r="AU134" s="144" t="s">
        <v>86</v>
      </c>
      <c r="AY134" s="18" t="s">
        <v>143</v>
      </c>
      <c r="BE134" s="145">
        <f>IF(N134="základní",J134,0)</f>
        <v>0</v>
      </c>
      <c r="BF134" s="145">
        <f>IF(N134="snížená",J134,0)</f>
        <v>0</v>
      </c>
      <c r="BG134" s="145">
        <f>IF(N134="zákl. přenesená",J134,0)</f>
        <v>0</v>
      </c>
      <c r="BH134" s="145">
        <f>IF(N134="sníž. přenesená",J134,0)</f>
        <v>0</v>
      </c>
      <c r="BI134" s="145">
        <f>IF(N134="nulová",J134,0)</f>
        <v>0</v>
      </c>
      <c r="BJ134" s="18" t="s">
        <v>86</v>
      </c>
      <c r="BK134" s="145">
        <f>ROUND(I134*H134,2)</f>
        <v>0</v>
      </c>
      <c r="BL134" s="18" t="s">
        <v>660</v>
      </c>
      <c r="BM134" s="144" t="s">
        <v>516</v>
      </c>
    </row>
    <row r="135" spans="2:65" s="1" customFormat="1" ht="19.5">
      <c r="B135" s="33"/>
      <c r="D135" s="146" t="s">
        <v>152</v>
      </c>
      <c r="F135" s="147" t="s">
        <v>1647</v>
      </c>
      <c r="I135" s="148"/>
      <c r="L135" s="33"/>
      <c r="M135" s="149"/>
      <c r="T135" s="54"/>
      <c r="AT135" s="18" t="s">
        <v>152</v>
      </c>
      <c r="AU135" s="18" t="s">
        <v>86</v>
      </c>
    </row>
    <row r="136" spans="2:65" s="1" customFormat="1" ht="24.2" customHeight="1">
      <c r="B136" s="132"/>
      <c r="C136" s="176" t="s">
        <v>434</v>
      </c>
      <c r="D136" s="176" t="s">
        <v>331</v>
      </c>
      <c r="E136" s="177" t="s">
        <v>1648</v>
      </c>
      <c r="F136" s="178" t="s">
        <v>1649</v>
      </c>
      <c r="G136" s="179" t="s">
        <v>852</v>
      </c>
      <c r="H136" s="180">
        <v>6</v>
      </c>
      <c r="I136" s="181"/>
      <c r="J136" s="182">
        <f>ROUND(I136*H136,2)</f>
        <v>0</v>
      </c>
      <c r="K136" s="178" t="s">
        <v>3</v>
      </c>
      <c r="L136" s="183"/>
      <c r="M136" s="184" t="s">
        <v>3</v>
      </c>
      <c r="N136" s="185" t="s">
        <v>49</v>
      </c>
      <c r="P136" s="142">
        <f>O136*H136</f>
        <v>0</v>
      </c>
      <c r="Q136" s="142">
        <v>0</v>
      </c>
      <c r="R136" s="142">
        <f>Q136*H136</f>
        <v>0</v>
      </c>
      <c r="S136" s="142">
        <v>0</v>
      </c>
      <c r="T136" s="143">
        <f>S136*H136</f>
        <v>0</v>
      </c>
      <c r="AR136" s="144" t="s">
        <v>1327</v>
      </c>
      <c r="AT136" s="144" t="s">
        <v>331</v>
      </c>
      <c r="AU136" s="144" t="s">
        <v>86</v>
      </c>
      <c r="AY136" s="18" t="s">
        <v>143</v>
      </c>
      <c r="BE136" s="145">
        <f>IF(N136="základní",J136,0)</f>
        <v>0</v>
      </c>
      <c r="BF136" s="145">
        <f>IF(N136="snížená",J136,0)</f>
        <v>0</v>
      </c>
      <c r="BG136" s="145">
        <f>IF(N136="zákl. přenesená",J136,0)</f>
        <v>0</v>
      </c>
      <c r="BH136" s="145">
        <f>IF(N136="sníž. přenesená",J136,0)</f>
        <v>0</v>
      </c>
      <c r="BI136" s="145">
        <f>IF(N136="nulová",J136,0)</f>
        <v>0</v>
      </c>
      <c r="BJ136" s="18" t="s">
        <v>86</v>
      </c>
      <c r="BK136" s="145">
        <f>ROUND(I136*H136,2)</f>
        <v>0</v>
      </c>
      <c r="BL136" s="18" t="s">
        <v>660</v>
      </c>
      <c r="BM136" s="144" t="s">
        <v>530</v>
      </c>
    </row>
    <row r="137" spans="2:65" s="1" customFormat="1" ht="19.5">
      <c r="B137" s="33"/>
      <c r="D137" s="146" t="s">
        <v>152</v>
      </c>
      <c r="F137" s="147" t="s">
        <v>1649</v>
      </c>
      <c r="I137" s="148"/>
      <c r="L137" s="33"/>
      <c r="M137" s="149"/>
      <c r="T137" s="54"/>
      <c r="AT137" s="18" t="s">
        <v>152</v>
      </c>
      <c r="AU137" s="18" t="s">
        <v>86</v>
      </c>
    </row>
    <row r="138" spans="2:65" s="1" customFormat="1" ht="16.5" customHeight="1">
      <c r="B138" s="132"/>
      <c r="C138" s="133" t="s">
        <v>438</v>
      </c>
      <c r="D138" s="133" t="s">
        <v>145</v>
      </c>
      <c r="E138" s="134" t="s">
        <v>1680</v>
      </c>
      <c r="F138" s="135" t="s">
        <v>1681</v>
      </c>
      <c r="G138" s="136" t="s">
        <v>852</v>
      </c>
      <c r="H138" s="137">
        <v>2</v>
      </c>
      <c r="I138" s="138"/>
      <c r="J138" s="139">
        <f>ROUND(I138*H138,2)</f>
        <v>0</v>
      </c>
      <c r="K138" s="135" t="s">
        <v>3</v>
      </c>
      <c r="L138" s="33"/>
      <c r="M138" s="140" t="s">
        <v>3</v>
      </c>
      <c r="N138" s="141" t="s">
        <v>49</v>
      </c>
      <c r="P138" s="142">
        <f>O138*H138</f>
        <v>0</v>
      </c>
      <c r="Q138" s="142">
        <v>0</v>
      </c>
      <c r="R138" s="142">
        <f>Q138*H138</f>
        <v>0</v>
      </c>
      <c r="S138" s="142">
        <v>0</v>
      </c>
      <c r="T138" s="143">
        <f>S138*H138</f>
        <v>0</v>
      </c>
      <c r="AR138" s="144" t="s">
        <v>660</v>
      </c>
      <c r="AT138" s="144" t="s">
        <v>145</v>
      </c>
      <c r="AU138" s="144" t="s">
        <v>86</v>
      </c>
      <c r="AY138" s="18" t="s">
        <v>143</v>
      </c>
      <c r="BE138" s="145">
        <f>IF(N138="základní",J138,0)</f>
        <v>0</v>
      </c>
      <c r="BF138" s="145">
        <f>IF(N138="snížená",J138,0)</f>
        <v>0</v>
      </c>
      <c r="BG138" s="145">
        <f>IF(N138="zákl. přenesená",J138,0)</f>
        <v>0</v>
      </c>
      <c r="BH138" s="145">
        <f>IF(N138="sníž. přenesená",J138,0)</f>
        <v>0</v>
      </c>
      <c r="BI138" s="145">
        <f>IF(N138="nulová",J138,0)</f>
        <v>0</v>
      </c>
      <c r="BJ138" s="18" t="s">
        <v>86</v>
      </c>
      <c r="BK138" s="145">
        <f>ROUND(I138*H138,2)</f>
        <v>0</v>
      </c>
      <c r="BL138" s="18" t="s">
        <v>660</v>
      </c>
      <c r="BM138" s="144" t="s">
        <v>541</v>
      </c>
    </row>
    <row r="139" spans="2:65" s="1" customFormat="1" ht="11.25">
      <c r="B139" s="33"/>
      <c r="D139" s="146" t="s">
        <v>152</v>
      </c>
      <c r="F139" s="147" t="s">
        <v>1681</v>
      </c>
      <c r="I139" s="148"/>
      <c r="L139" s="33"/>
      <c r="M139" s="149"/>
      <c r="T139" s="54"/>
      <c r="AT139" s="18" t="s">
        <v>152</v>
      </c>
      <c r="AU139" s="18" t="s">
        <v>86</v>
      </c>
    </row>
    <row r="140" spans="2:65" s="1" customFormat="1" ht="16.5" customHeight="1">
      <c r="B140" s="132"/>
      <c r="C140" s="176" t="s">
        <v>443</v>
      </c>
      <c r="D140" s="176" t="s">
        <v>331</v>
      </c>
      <c r="E140" s="177" t="s">
        <v>1682</v>
      </c>
      <c r="F140" s="178" t="s">
        <v>1683</v>
      </c>
      <c r="G140" s="179" t="s">
        <v>852</v>
      </c>
      <c r="H140" s="180">
        <v>2</v>
      </c>
      <c r="I140" s="181"/>
      <c r="J140" s="182">
        <f>ROUND(I140*H140,2)</f>
        <v>0</v>
      </c>
      <c r="K140" s="178" t="s">
        <v>3</v>
      </c>
      <c r="L140" s="183"/>
      <c r="M140" s="184" t="s">
        <v>3</v>
      </c>
      <c r="N140" s="185" t="s">
        <v>49</v>
      </c>
      <c r="P140" s="142">
        <f>O140*H140</f>
        <v>0</v>
      </c>
      <c r="Q140" s="142">
        <v>0</v>
      </c>
      <c r="R140" s="142">
        <f>Q140*H140</f>
        <v>0</v>
      </c>
      <c r="S140" s="142">
        <v>0</v>
      </c>
      <c r="T140" s="143">
        <f>S140*H140</f>
        <v>0</v>
      </c>
      <c r="AR140" s="144" t="s">
        <v>1327</v>
      </c>
      <c r="AT140" s="144" t="s">
        <v>331</v>
      </c>
      <c r="AU140" s="144" t="s">
        <v>86</v>
      </c>
      <c r="AY140" s="18" t="s">
        <v>143</v>
      </c>
      <c r="BE140" s="145">
        <f>IF(N140="základní",J140,0)</f>
        <v>0</v>
      </c>
      <c r="BF140" s="145">
        <f>IF(N140="snížená",J140,0)</f>
        <v>0</v>
      </c>
      <c r="BG140" s="145">
        <f>IF(N140="zákl. přenesená",J140,0)</f>
        <v>0</v>
      </c>
      <c r="BH140" s="145">
        <f>IF(N140="sníž. přenesená",J140,0)</f>
        <v>0</v>
      </c>
      <c r="BI140" s="145">
        <f>IF(N140="nulová",J140,0)</f>
        <v>0</v>
      </c>
      <c r="BJ140" s="18" t="s">
        <v>86</v>
      </c>
      <c r="BK140" s="145">
        <f>ROUND(I140*H140,2)</f>
        <v>0</v>
      </c>
      <c r="BL140" s="18" t="s">
        <v>660</v>
      </c>
      <c r="BM140" s="144" t="s">
        <v>554</v>
      </c>
    </row>
    <row r="141" spans="2:65" s="1" customFormat="1" ht="11.25">
      <c r="B141" s="33"/>
      <c r="D141" s="146" t="s">
        <v>152</v>
      </c>
      <c r="F141" s="147" t="s">
        <v>1683</v>
      </c>
      <c r="I141" s="148"/>
      <c r="L141" s="33"/>
      <c r="M141" s="149"/>
      <c r="T141" s="54"/>
      <c r="AT141" s="18" t="s">
        <v>152</v>
      </c>
      <c r="AU141" s="18" t="s">
        <v>86</v>
      </c>
    </row>
    <row r="142" spans="2:65" s="1" customFormat="1" ht="16.5" customHeight="1">
      <c r="B142" s="132"/>
      <c r="C142" s="133" t="s">
        <v>447</v>
      </c>
      <c r="D142" s="133" t="s">
        <v>145</v>
      </c>
      <c r="E142" s="134" t="s">
        <v>1684</v>
      </c>
      <c r="F142" s="135" t="s">
        <v>1685</v>
      </c>
      <c r="G142" s="136" t="s">
        <v>852</v>
      </c>
      <c r="H142" s="137">
        <v>2</v>
      </c>
      <c r="I142" s="138"/>
      <c r="J142" s="139">
        <f>ROUND(I142*H142,2)</f>
        <v>0</v>
      </c>
      <c r="K142" s="135" t="s">
        <v>3</v>
      </c>
      <c r="L142" s="33"/>
      <c r="M142" s="140" t="s">
        <v>3</v>
      </c>
      <c r="N142" s="141" t="s">
        <v>49</v>
      </c>
      <c r="P142" s="142">
        <f>O142*H142</f>
        <v>0</v>
      </c>
      <c r="Q142" s="142">
        <v>0</v>
      </c>
      <c r="R142" s="142">
        <f>Q142*H142</f>
        <v>0</v>
      </c>
      <c r="S142" s="142">
        <v>0</v>
      </c>
      <c r="T142" s="143">
        <f>S142*H142</f>
        <v>0</v>
      </c>
      <c r="AR142" s="144" t="s">
        <v>660</v>
      </c>
      <c r="AT142" s="144" t="s">
        <v>145</v>
      </c>
      <c r="AU142" s="144" t="s">
        <v>86</v>
      </c>
      <c r="AY142" s="18" t="s">
        <v>143</v>
      </c>
      <c r="BE142" s="145">
        <f>IF(N142="základní",J142,0)</f>
        <v>0</v>
      </c>
      <c r="BF142" s="145">
        <f>IF(N142="snížená",J142,0)</f>
        <v>0</v>
      </c>
      <c r="BG142" s="145">
        <f>IF(N142="zákl. přenesená",J142,0)</f>
        <v>0</v>
      </c>
      <c r="BH142" s="145">
        <f>IF(N142="sníž. přenesená",J142,0)</f>
        <v>0</v>
      </c>
      <c r="BI142" s="145">
        <f>IF(N142="nulová",J142,0)</f>
        <v>0</v>
      </c>
      <c r="BJ142" s="18" t="s">
        <v>86</v>
      </c>
      <c r="BK142" s="145">
        <f>ROUND(I142*H142,2)</f>
        <v>0</v>
      </c>
      <c r="BL142" s="18" t="s">
        <v>660</v>
      </c>
      <c r="BM142" s="144" t="s">
        <v>566</v>
      </c>
    </row>
    <row r="143" spans="2:65" s="1" customFormat="1" ht="11.25">
      <c r="B143" s="33"/>
      <c r="D143" s="146" t="s">
        <v>152</v>
      </c>
      <c r="F143" s="147" t="s">
        <v>1685</v>
      </c>
      <c r="I143" s="148"/>
      <c r="L143" s="33"/>
      <c r="M143" s="149"/>
      <c r="T143" s="54"/>
      <c r="AT143" s="18" t="s">
        <v>152</v>
      </c>
      <c r="AU143" s="18" t="s">
        <v>86</v>
      </c>
    </row>
    <row r="144" spans="2:65" s="1" customFormat="1" ht="16.5" customHeight="1">
      <c r="B144" s="132"/>
      <c r="C144" s="176" t="s">
        <v>453</v>
      </c>
      <c r="D144" s="176" t="s">
        <v>331</v>
      </c>
      <c r="E144" s="177" t="s">
        <v>1686</v>
      </c>
      <c r="F144" s="178" t="s">
        <v>1687</v>
      </c>
      <c r="G144" s="179" t="s">
        <v>852</v>
      </c>
      <c r="H144" s="180">
        <v>2</v>
      </c>
      <c r="I144" s="181"/>
      <c r="J144" s="182">
        <f>ROUND(I144*H144,2)</f>
        <v>0</v>
      </c>
      <c r="K144" s="178" t="s">
        <v>3</v>
      </c>
      <c r="L144" s="183"/>
      <c r="M144" s="184" t="s">
        <v>3</v>
      </c>
      <c r="N144" s="185" t="s">
        <v>49</v>
      </c>
      <c r="P144" s="142">
        <f>O144*H144</f>
        <v>0</v>
      </c>
      <c r="Q144" s="142">
        <v>0</v>
      </c>
      <c r="R144" s="142">
        <f>Q144*H144</f>
        <v>0</v>
      </c>
      <c r="S144" s="142">
        <v>0</v>
      </c>
      <c r="T144" s="143">
        <f>S144*H144</f>
        <v>0</v>
      </c>
      <c r="AR144" s="144" t="s">
        <v>1327</v>
      </c>
      <c r="AT144" s="144" t="s">
        <v>331</v>
      </c>
      <c r="AU144" s="144" t="s">
        <v>86</v>
      </c>
      <c r="AY144" s="18" t="s">
        <v>143</v>
      </c>
      <c r="BE144" s="145">
        <f>IF(N144="základní",J144,0)</f>
        <v>0</v>
      </c>
      <c r="BF144" s="145">
        <f>IF(N144="snížená",J144,0)</f>
        <v>0</v>
      </c>
      <c r="BG144" s="145">
        <f>IF(N144="zákl. přenesená",J144,0)</f>
        <v>0</v>
      </c>
      <c r="BH144" s="145">
        <f>IF(N144="sníž. přenesená",J144,0)</f>
        <v>0</v>
      </c>
      <c r="BI144" s="145">
        <f>IF(N144="nulová",J144,0)</f>
        <v>0</v>
      </c>
      <c r="BJ144" s="18" t="s">
        <v>86</v>
      </c>
      <c r="BK144" s="145">
        <f>ROUND(I144*H144,2)</f>
        <v>0</v>
      </c>
      <c r="BL144" s="18" t="s">
        <v>660</v>
      </c>
      <c r="BM144" s="144" t="s">
        <v>577</v>
      </c>
    </row>
    <row r="145" spans="2:65" s="1" customFormat="1" ht="11.25">
      <c r="B145" s="33"/>
      <c r="D145" s="146" t="s">
        <v>152</v>
      </c>
      <c r="F145" s="147" t="s">
        <v>1687</v>
      </c>
      <c r="I145" s="148"/>
      <c r="L145" s="33"/>
      <c r="M145" s="149"/>
      <c r="T145" s="54"/>
      <c r="AT145" s="18" t="s">
        <v>152</v>
      </c>
      <c r="AU145" s="18" t="s">
        <v>86</v>
      </c>
    </row>
    <row r="146" spans="2:65" s="1" customFormat="1" ht="16.5" customHeight="1">
      <c r="B146" s="132"/>
      <c r="C146" s="133" t="s">
        <v>457</v>
      </c>
      <c r="D146" s="133" t="s">
        <v>145</v>
      </c>
      <c r="E146" s="134" t="s">
        <v>1688</v>
      </c>
      <c r="F146" s="135" t="s">
        <v>1689</v>
      </c>
      <c r="G146" s="136" t="s">
        <v>180</v>
      </c>
      <c r="H146" s="137">
        <v>120</v>
      </c>
      <c r="I146" s="138"/>
      <c r="J146" s="139">
        <f>ROUND(I146*H146,2)</f>
        <v>0</v>
      </c>
      <c r="K146" s="135" t="s">
        <v>3</v>
      </c>
      <c r="L146" s="33"/>
      <c r="M146" s="140" t="s">
        <v>3</v>
      </c>
      <c r="N146" s="141" t="s">
        <v>49</v>
      </c>
      <c r="P146" s="142">
        <f>O146*H146</f>
        <v>0</v>
      </c>
      <c r="Q146" s="142">
        <v>0</v>
      </c>
      <c r="R146" s="142">
        <f>Q146*H146</f>
        <v>0</v>
      </c>
      <c r="S146" s="142">
        <v>0</v>
      </c>
      <c r="T146" s="143">
        <f>S146*H146</f>
        <v>0</v>
      </c>
      <c r="AR146" s="144" t="s">
        <v>660</v>
      </c>
      <c r="AT146" s="144" t="s">
        <v>145</v>
      </c>
      <c r="AU146" s="144" t="s">
        <v>86</v>
      </c>
      <c r="AY146" s="18" t="s">
        <v>143</v>
      </c>
      <c r="BE146" s="145">
        <f>IF(N146="základní",J146,0)</f>
        <v>0</v>
      </c>
      <c r="BF146" s="145">
        <f>IF(N146="snížená",J146,0)</f>
        <v>0</v>
      </c>
      <c r="BG146" s="145">
        <f>IF(N146="zákl. přenesená",J146,0)</f>
        <v>0</v>
      </c>
      <c r="BH146" s="145">
        <f>IF(N146="sníž. přenesená",J146,0)</f>
        <v>0</v>
      </c>
      <c r="BI146" s="145">
        <f>IF(N146="nulová",J146,0)</f>
        <v>0</v>
      </c>
      <c r="BJ146" s="18" t="s">
        <v>86</v>
      </c>
      <c r="BK146" s="145">
        <f>ROUND(I146*H146,2)</f>
        <v>0</v>
      </c>
      <c r="BL146" s="18" t="s">
        <v>660</v>
      </c>
      <c r="BM146" s="144" t="s">
        <v>590</v>
      </c>
    </row>
    <row r="147" spans="2:65" s="1" customFormat="1" ht="11.25">
      <c r="B147" s="33"/>
      <c r="D147" s="146" t="s">
        <v>152</v>
      </c>
      <c r="F147" s="147" t="s">
        <v>1689</v>
      </c>
      <c r="I147" s="148"/>
      <c r="L147" s="33"/>
      <c r="M147" s="149"/>
      <c r="T147" s="54"/>
      <c r="AT147" s="18" t="s">
        <v>152</v>
      </c>
      <c r="AU147" s="18" t="s">
        <v>86</v>
      </c>
    </row>
    <row r="148" spans="2:65" s="1" customFormat="1" ht="16.5" customHeight="1">
      <c r="B148" s="132"/>
      <c r="C148" s="176" t="s">
        <v>463</v>
      </c>
      <c r="D148" s="176" t="s">
        <v>331</v>
      </c>
      <c r="E148" s="177" t="s">
        <v>1690</v>
      </c>
      <c r="F148" s="178" t="s">
        <v>1691</v>
      </c>
      <c r="G148" s="179" t="s">
        <v>180</v>
      </c>
      <c r="H148" s="180">
        <v>120</v>
      </c>
      <c r="I148" s="181"/>
      <c r="J148" s="182">
        <f>ROUND(I148*H148,2)</f>
        <v>0</v>
      </c>
      <c r="K148" s="178" t="s">
        <v>3</v>
      </c>
      <c r="L148" s="183"/>
      <c r="M148" s="184" t="s">
        <v>3</v>
      </c>
      <c r="N148" s="185" t="s">
        <v>49</v>
      </c>
      <c r="P148" s="142">
        <f>O148*H148</f>
        <v>0</v>
      </c>
      <c r="Q148" s="142">
        <v>0</v>
      </c>
      <c r="R148" s="142">
        <f>Q148*H148</f>
        <v>0</v>
      </c>
      <c r="S148" s="142">
        <v>0</v>
      </c>
      <c r="T148" s="143">
        <f>S148*H148</f>
        <v>0</v>
      </c>
      <c r="AR148" s="144" t="s">
        <v>1327</v>
      </c>
      <c r="AT148" s="144" t="s">
        <v>331</v>
      </c>
      <c r="AU148" s="144" t="s">
        <v>86</v>
      </c>
      <c r="AY148" s="18" t="s">
        <v>143</v>
      </c>
      <c r="BE148" s="145">
        <f>IF(N148="základní",J148,0)</f>
        <v>0</v>
      </c>
      <c r="BF148" s="145">
        <f>IF(N148="snížená",J148,0)</f>
        <v>0</v>
      </c>
      <c r="BG148" s="145">
        <f>IF(N148="zákl. přenesená",J148,0)</f>
        <v>0</v>
      </c>
      <c r="BH148" s="145">
        <f>IF(N148="sníž. přenesená",J148,0)</f>
        <v>0</v>
      </c>
      <c r="BI148" s="145">
        <f>IF(N148="nulová",J148,0)</f>
        <v>0</v>
      </c>
      <c r="BJ148" s="18" t="s">
        <v>86</v>
      </c>
      <c r="BK148" s="145">
        <f>ROUND(I148*H148,2)</f>
        <v>0</v>
      </c>
      <c r="BL148" s="18" t="s">
        <v>660</v>
      </c>
      <c r="BM148" s="144" t="s">
        <v>605</v>
      </c>
    </row>
    <row r="149" spans="2:65" s="1" customFormat="1" ht="11.25">
      <c r="B149" s="33"/>
      <c r="D149" s="146" t="s">
        <v>152</v>
      </c>
      <c r="F149" s="147" t="s">
        <v>1691</v>
      </c>
      <c r="I149" s="148"/>
      <c r="L149" s="33"/>
      <c r="M149" s="149"/>
      <c r="T149" s="54"/>
      <c r="AT149" s="18" t="s">
        <v>152</v>
      </c>
      <c r="AU149" s="18" t="s">
        <v>86</v>
      </c>
    </row>
    <row r="150" spans="2:65" s="1" customFormat="1" ht="16.5" customHeight="1">
      <c r="B150" s="132"/>
      <c r="C150" s="133" t="s">
        <v>467</v>
      </c>
      <c r="D150" s="133" t="s">
        <v>145</v>
      </c>
      <c r="E150" s="134" t="s">
        <v>1692</v>
      </c>
      <c r="F150" s="135" t="s">
        <v>1693</v>
      </c>
      <c r="G150" s="136" t="s">
        <v>180</v>
      </c>
      <c r="H150" s="137">
        <v>240</v>
      </c>
      <c r="I150" s="138"/>
      <c r="J150" s="139">
        <f>ROUND(I150*H150,2)</f>
        <v>0</v>
      </c>
      <c r="K150" s="135" t="s">
        <v>3</v>
      </c>
      <c r="L150" s="33"/>
      <c r="M150" s="140" t="s">
        <v>3</v>
      </c>
      <c r="N150" s="141" t="s">
        <v>49</v>
      </c>
      <c r="P150" s="142">
        <f>O150*H150</f>
        <v>0</v>
      </c>
      <c r="Q150" s="142">
        <v>0</v>
      </c>
      <c r="R150" s="142">
        <f>Q150*H150</f>
        <v>0</v>
      </c>
      <c r="S150" s="142">
        <v>0</v>
      </c>
      <c r="T150" s="143">
        <f>S150*H150</f>
        <v>0</v>
      </c>
      <c r="AR150" s="144" t="s">
        <v>660</v>
      </c>
      <c r="AT150" s="144" t="s">
        <v>145</v>
      </c>
      <c r="AU150" s="144" t="s">
        <v>86</v>
      </c>
      <c r="AY150" s="18" t="s">
        <v>143</v>
      </c>
      <c r="BE150" s="145">
        <f>IF(N150="základní",J150,0)</f>
        <v>0</v>
      </c>
      <c r="BF150" s="145">
        <f>IF(N150="snížená",J150,0)</f>
        <v>0</v>
      </c>
      <c r="BG150" s="145">
        <f>IF(N150="zákl. přenesená",J150,0)</f>
        <v>0</v>
      </c>
      <c r="BH150" s="145">
        <f>IF(N150="sníž. přenesená",J150,0)</f>
        <v>0</v>
      </c>
      <c r="BI150" s="145">
        <f>IF(N150="nulová",J150,0)</f>
        <v>0</v>
      </c>
      <c r="BJ150" s="18" t="s">
        <v>86</v>
      </c>
      <c r="BK150" s="145">
        <f>ROUND(I150*H150,2)</f>
        <v>0</v>
      </c>
      <c r="BL150" s="18" t="s">
        <v>660</v>
      </c>
      <c r="BM150" s="144" t="s">
        <v>617</v>
      </c>
    </row>
    <row r="151" spans="2:65" s="1" customFormat="1" ht="11.25">
      <c r="B151" s="33"/>
      <c r="D151" s="146" t="s">
        <v>152</v>
      </c>
      <c r="F151" s="147" t="s">
        <v>1693</v>
      </c>
      <c r="I151" s="148"/>
      <c r="L151" s="33"/>
      <c r="M151" s="149"/>
      <c r="T151" s="54"/>
      <c r="AT151" s="18" t="s">
        <v>152</v>
      </c>
      <c r="AU151" s="18" t="s">
        <v>86</v>
      </c>
    </row>
    <row r="152" spans="2:65" s="1" customFormat="1" ht="16.5" customHeight="1">
      <c r="B152" s="132"/>
      <c r="C152" s="176" t="s">
        <v>473</v>
      </c>
      <c r="D152" s="176" t="s">
        <v>331</v>
      </c>
      <c r="E152" s="177" t="s">
        <v>1694</v>
      </c>
      <c r="F152" s="178" t="s">
        <v>1695</v>
      </c>
      <c r="G152" s="179" t="s">
        <v>180</v>
      </c>
      <c r="H152" s="180">
        <v>240</v>
      </c>
      <c r="I152" s="181"/>
      <c r="J152" s="182">
        <f>ROUND(I152*H152,2)</f>
        <v>0</v>
      </c>
      <c r="K152" s="178" t="s">
        <v>3</v>
      </c>
      <c r="L152" s="183"/>
      <c r="M152" s="184" t="s">
        <v>3</v>
      </c>
      <c r="N152" s="185" t="s">
        <v>49</v>
      </c>
      <c r="P152" s="142">
        <f>O152*H152</f>
        <v>0</v>
      </c>
      <c r="Q152" s="142">
        <v>0</v>
      </c>
      <c r="R152" s="142">
        <f>Q152*H152</f>
        <v>0</v>
      </c>
      <c r="S152" s="142">
        <v>0</v>
      </c>
      <c r="T152" s="143">
        <f>S152*H152</f>
        <v>0</v>
      </c>
      <c r="AR152" s="144" t="s">
        <v>1327</v>
      </c>
      <c r="AT152" s="144" t="s">
        <v>331</v>
      </c>
      <c r="AU152" s="144" t="s">
        <v>86</v>
      </c>
      <c r="AY152" s="18" t="s">
        <v>143</v>
      </c>
      <c r="BE152" s="145">
        <f>IF(N152="základní",J152,0)</f>
        <v>0</v>
      </c>
      <c r="BF152" s="145">
        <f>IF(N152="snížená",J152,0)</f>
        <v>0</v>
      </c>
      <c r="BG152" s="145">
        <f>IF(N152="zákl. přenesená",J152,0)</f>
        <v>0</v>
      </c>
      <c r="BH152" s="145">
        <f>IF(N152="sníž. přenesená",J152,0)</f>
        <v>0</v>
      </c>
      <c r="BI152" s="145">
        <f>IF(N152="nulová",J152,0)</f>
        <v>0</v>
      </c>
      <c r="BJ152" s="18" t="s">
        <v>86</v>
      </c>
      <c r="BK152" s="145">
        <f>ROUND(I152*H152,2)</f>
        <v>0</v>
      </c>
      <c r="BL152" s="18" t="s">
        <v>660</v>
      </c>
      <c r="BM152" s="144" t="s">
        <v>628</v>
      </c>
    </row>
    <row r="153" spans="2:65" s="1" customFormat="1" ht="11.25">
      <c r="B153" s="33"/>
      <c r="D153" s="146" t="s">
        <v>152</v>
      </c>
      <c r="F153" s="147" t="s">
        <v>1695</v>
      </c>
      <c r="I153" s="148"/>
      <c r="L153" s="33"/>
      <c r="M153" s="149"/>
      <c r="T153" s="54"/>
      <c r="AT153" s="18" t="s">
        <v>152</v>
      </c>
      <c r="AU153" s="18" t="s">
        <v>86</v>
      </c>
    </row>
    <row r="154" spans="2:65" s="1" customFormat="1" ht="16.5" customHeight="1">
      <c r="B154" s="132"/>
      <c r="C154" s="133" t="s">
        <v>477</v>
      </c>
      <c r="D154" s="133" t="s">
        <v>145</v>
      </c>
      <c r="E154" s="134" t="s">
        <v>1696</v>
      </c>
      <c r="F154" s="135" t="s">
        <v>1697</v>
      </c>
      <c r="G154" s="136" t="s">
        <v>180</v>
      </c>
      <c r="H154" s="137">
        <v>140</v>
      </c>
      <c r="I154" s="138"/>
      <c r="J154" s="139">
        <f>ROUND(I154*H154,2)</f>
        <v>0</v>
      </c>
      <c r="K154" s="135" t="s">
        <v>3</v>
      </c>
      <c r="L154" s="33"/>
      <c r="M154" s="140" t="s">
        <v>3</v>
      </c>
      <c r="N154" s="141" t="s">
        <v>49</v>
      </c>
      <c r="P154" s="142">
        <f>O154*H154</f>
        <v>0</v>
      </c>
      <c r="Q154" s="142">
        <v>0</v>
      </c>
      <c r="R154" s="142">
        <f>Q154*H154</f>
        <v>0</v>
      </c>
      <c r="S154" s="142">
        <v>0</v>
      </c>
      <c r="T154" s="143">
        <f>S154*H154</f>
        <v>0</v>
      </c>
      <c r="AR154" s="144" t="s">
        <v>660</v>
      </c>
      <c r="AT154" s="144" t="s">
        <v>145</v>
      </c>
      <c r="AU154" s="144" t="s">
        <v>86</v>
      </c>
      <c r="AY154" s="18" t="s">
        <v>143</v>
      </c>
      <c r="BE154" s="145">
        <f>IF(N154="základní",J154,0)</f>
        <v>0</v>
      </c>
      <c r="BF154" s="145">
        <f>IF(N154="snížená",J154,0)</f>
        <v>0</v>
      </c>
      <c r="BG154" s="145">
        <f>IF(N154="zákl. přenesená",J154,0)</f>
        <v>0</v>
      </c>
      <c r="BH154" s="145">
        <f>IF(N154="sníž. přenesená",J154,0)</f>
        <v>0</v>
      </c>
      <c r="BI154" s="145">
        <f>IF(N154="nulová",J154,0)</f>
        <v>0</v>
      </c>
      <c r="BJ154" s="18" t="s">
        <v>86</v>
      </c>
      <c r="BK154" s="145">
        <f>ROUND(I154*H154,2)</f>
        <v>0</v>
      </c>
      <c r="BL154" s="18" t="s">
        <v>660</v>
      </c>
      <c r="BM154" s="144" t="s">
        <v>642</v>
      </c>
    </row>
    <row r="155" spans="2:65" s="1" customFormat="1" ht="11.25">
      <c r="B155" s="33"/>
      <c r="D155" s="146" t="s">
        <v>152</v>
      </c>
      <c r="F155" s="147" t="s">
        <v>1697</v>
      </c>
      <c r="I155" s="148"/>
      <c r="L155" s="33"/>
      <c r="M155" s="149"/>
      <c r="T155" s="54"/>
      <c r="AT155" s="18" t="s">
        <v>152</v>
      </c>
      <c r="AU155" s="18" t="s">
        <v>86</v>
      </c>
    </row>
    <row r="156" spans="2:65" s="1" customFormat="1" ht="16.5" customHeight="1">
      <c r="B156" s="132"/>
      <c r="C156" s="176" t="s">
        <v>482</v>
      </c>
      <c r="D156" s="176" t="s">
        <v>331</v>
      </c>
      <c r="E156" s="177" t="s">
        <v>1698</v>
      </c>
      <c r="F156" s="178" t="s">
        <v>1699</v>
      </c>
      <c r="G156" s="179" t="s">
        <v>180</v>
      </c>
      <c r="H156" s="180">
        <v>140</v>
      </c>
      <c r="I156" s="181"/>
      <c r="J156" s="182">
        <f>ROUND(I156*H156,2)</f>
        <v>0</v>
      </c>
      <c r="K156" s="178" t="s">
        <v>3</v>
      </c>
      <c r="L156" s="183"/>
      <c r="M156" s="184" t="s">
        <v>3</v>
      </c>
      <c r="N156" s="185" t="s">
        <v>49</v>
      </c>
      <c r="P156" s="142">
        <f>O156*H156</f>
        <v>0</v>
      </c>
      <c r="Q156" s="142">
        <v>0</v>
      </c>
      <c r="R156" s="142">
        <f>Q156*H156</f>
        <v>0</v>
      </c>
      <c r="S156" s="142">
        <v>0</v>
      </c>
      <c r="T156" s="143">
        <f>S156*H156</f>
        <v>0</v>
      </c>
      <c r="AR156" s="144" t="s">
        <v>1327</v>
      </c>
      <c r="AT156" s="144" t="s">
        <v>331</v>
      </c>
      <c r="AU156" s="144" t="s">
        <v>86</v>
      </c>
      <c r="AY156" s="18" t="s">
        <v>143</v>
      </c>
      <c r="BE156" s="145">
        <f>IF(N156="základní",J156,0)</f>
        <v>0</v>
      </c>
      <c r="BF156" s="145">
        <f>IF(N156="snížená",J156,0)</f>
        <v>0</v>
      </c>
      <c r="BG156" s="145">
        <f>IF(N156="zákl. přenesená",J156,0)</f>
        <v>0</v>
      </c>
      <c r="BH156" s="145">
        <f>IF(N156="sníž. přenesená",J156,0)</f>
        <v>0</v>
      </c>
      <c r="BI156" s="145">
        <f>IF(N156="nulová",J156,0)</f>
        <v>0</v>
      </c>
      <c r="BJ156" s="18" t="s">
        <v>86</v>
      </c>
      <c r="BK156" s="145">
        <f>ROUND(I156*H156,2)</f>
        <v>0</v>
      </c>
      <c r="BL156" s="18" t="s">
        <v>660</v>
      </c>
      <c r="BM156" s="144" t="s">
        <v>657</v>
      </c>
    </row>
    <row r="157" spans="2:65" s="1" customFormat="1" ht="11.25">
      <c r="B157" s="33"/>
      <c r="D157" s="146" t="s">
        <v>152</v>
      </c>
      <c r="F157" s="147" t="s">
        <v>1699</v>
      </c>
      <c r="I157" s="148"/>
      <c r="L157" s="33"/>
      <c r="M157" s="149"/>
      <c r="T157" s="54"/>
      <c r="AT157" s="18" t="s">
        <v>152</v>
      </c>
      <c r="AU157" s="18" t="s">
        <v>86</v>
      </c>
    </row>
    <row r="158" spans="2:65" s="1" customFormat="1" ht="16.5" customHeight="1">
      <c r="B158" s="132"/>
      <c r="C158" s="133" t="s">
        <v>486</v>
      </c>
      <c r="D158" s="133" t="s">
        <v>145</v>
      </c>
      <c r="E158" s="134" t="s">
        <v>1700</v>
      </c>
      <c r="F158" s="135" t="s">
        <v>1701</v>
      </c>
      <c r="G158" s="136" t="s">
        <v>852</v>
      </c>
      <c r="H158" s="137">
        <v>1</v>
      </c>
      <c r="I158" s="138"/>
      <c r="J158" s="139">
        <f>ROUND(I158*H158,2)</f>
        <v>0</v>
      </c>
      <c r="K158" s="135" t="s">
        <v>3</v>
      </c>
      <c r="L158" s="33"/>
      <c r="M158" s="140" t="s">
        <v>3</v>
      </c>
      <c r="N158" s="141" t="s">
        <v>49</v>
      </c>
      <c r="P158" s="142">
        <f>O158*H158</f>
        <v>0</v>
      </c>
      <c r="Q158" s="142">
        <v>0</v>
      </c>
      <c r="R158" s="142">
        <f>Q158*H158</f>
        <v>0</v>
      </c>
      <c r="S158" s="142">
        <v>0</v>
      </c>
      <c r="T158" s="143">
        <f>S158*H158</f>
        <v>0</v>
      </c>
      <c r="AR158" s="144" t="s">
        <v>660</v>
      </c>
      <c r="AT158" s="144" t="s">
        <v>145</v>
      </c>
      <c r="AU158" s="144" t="s">
        <v>86</v>
      </c>
      <c r="AY158" s="18" t="s">
        <v>143</v>
      </c>
      <c r="BE158" s="145">
        <f>IF(N158="základní",J158,0)</f>
        <v>0</v>
      </c>
      <c r="BF158" s="145">
        <f>IF(N158="snížená",J158,0)</f>
        <v>0</v>
      </c>
      <c r="BG158" s="145">
        <f>IF(N158="zákl. přenesená",J158,0)</f>
        <v>0</v>
      </c>
      <c r="BH158" s="145">
        <f>IF(N158="sníž. přenesená",J158,0)</f>
        <v>0</v>
      </c>
      <c r="BI158" s="145">
        <f>IF(N158="nulová",J158,0)</f>
        <v>0</v>
      </c>
      <c r="BJ158" s="18" t="s">
        <v>86</v>
      </c>
      <c r="BK158" s="145">
        <f>ROUND(I158*H158,2)</f>
        <v>0</v>
      </c>
      <c r="BL158" s="18" t="s">
        <v>660</v>
      </c>
      <c r="BM158" s="144" t="s">
        <v>1702</v>
      </c>
    </row>
    <row r="159" spans="2:65" s="1" customFormat="1" ht="11.25">
      <c r="B159" s="33"/>
      <c r="D159" s="146" t="s">
        <v>152</v>
      </c>
      <c r="F159" s="147" t="s">
        <v>1701</v>
      </c>
      <c r="I159" s="148"/>
      <c r="L159" s="33"/>
      <c r="M159" s="149"/>
      <c r="T159" s="54"/>
      <c r="AT159" s="18" t="s">
        <v>152</v>
      </c>
      <c r="AU159" s="18" t="s">
        <v>86</v>
      </c>
    </row>
    <row r="160" spans="2:65" s="1" customFormat="1" ht="16.5" customHeight="1">
      <c r="B160" s="132"/>
      <c r="C160" s="133" t="s">
        <v>492</v>
      </c>
      <c r="D160" s="133" t="s">
        <v>145</v>
      </c>
      <c r="E160" s="134" t="s">
        <v>1703</v>
      </c>
      <c r="F160" s="135" t="s">
        <v>1669</v>
      </c>
      <c r="G160" s="136" t="s">
        <v>852</v>
      </c>
      <c r="H160" s="137">
        <v>1</v>
      </c>
      <c r="I160" s="138"/>
      <c r="J160" s="139">
        <f>ROUND(I160*H160,2)</f>
        <v>0</v>
      </c>
      <c r="K160" s="135" t="s">
        <v>3</v>
      </c>
      <c r="L160" s="33"/>
      <c r="M160" s="140" t="s">
        <v>3</v>
      </c>
      <c r="N160" s="141" t="s">
        <v>49</v>
      </c>
      <c r="P160" s="142">
        <f>O160*H160</f>
        <v>0</v>
      </c>
      <c r="Q160" s="142">
        <v>0</v>
      </c>
      <c r="R160" s="142">
        <f>Q160*H160</f>
        <v>0</v>
      </c>
      <c r="S160" s="142">
        <v>0</v>
      </c>
      <c r="T160" s="143">
        <f>S160*H160</f>
        <v>0</v>
      </c>
      <c r="AR160" s="144" t="s">
        <v>660</v>
      </c>
      <c r="AT160" s="144" t="s">
        <v>145</v>
      </c>
      <c r="AU160" s="144" t="s">
        <v>86</v>
      </c>
      <c r="AY160" s="18" t="s">
        <v>143</v>
      </c>
      <c r="BE160" s="145">
        <f>IF(N160="základní",J160,0)</f>
        <v>0</v>
      </c>
      <c r="BF160" s="145">
        <f>IF(N160="snížená",J160,0)</f>
        <v>0</v>
      </c>
      <c r="BG160" s="145">
        <f>IF(N160="zákl. přenesená",J160,0)</f>
        <v>0</v>
      </c>
      <c r="BH160" s="145">
        <f>IF(N160="sníž. přenesená",J160,0)</f>
        <v>0</v>
      </c>
      <c r="BI160" s="145">
        <f>IF(N160="nulová",J160,0)</f>
        <v>0</v>
      </c>
      <c r="BJ160" s="18" t="s">
        <v>86</v>
      </c>
      <c r="BK160" s="145">
        <f>ROUND(I160*H160,2)</f>
        <v>0</v>
      </c>
      <c r="BL160" s="18" t="s">
        <v>660</v>
      </c>
      <c r="BM160" s="144" t="s">
        <v>1704</v>
      </c>
    </row>
    <row r="161" spans="2:65" s="1" customFormat="1" ht="11.25">
      <c r="B161" s="33"/>
      <c r="D161" s="146" t="s">
        <v>152</v>
      </c>
      <c r="F161" s="147" t="s">
        <v>1669</v>
      </c>
      <c r="I161" s="148"/>
      <c r="L161" s="33"/>
      <c r="M161" s="149"/>
      <c r="T161" s="54"/>
      <c r="AT161" s="18" t="s">
        <v>152</v>
      </c>
      <c r="AU161" s="18" t="s">
        <v>86</v>
      </c>
    </row>
    <row r="162" spans="2:65" s="1" customFormat="1" ht="16.5" customHeight="1">
      <c r="B162" s="132"/>
      <c r="C162" s="133" t="s">
        <v>501</v>
      </c>
      <c r="D162" s="133" t="s">
        <v>145</v>
      </c>
      <c r="E162" s="134" t="s">
        <v>1705</v>
      </c>
      <c r="F162" s="135" t="s">
        <v>1672</v>
      </c>
      <c r="G162" s="136" t="s">
        <v>852</v>
      </c>
      <c r="H162" s="137">
        <v>1</v>
      </c>
      <c r="I162" s="138"/>
      <c r="J162" s="139">
        <f>ROUND(I162*H162,2)</f>
        <v>0</v>
      </c>
      <c r="K162" s="135" t="s">
        <v>3</v>
      </c>
      <c r="L162" s="33"/>
      <c r="M162" s="140" t="s">
        <v>3</v>
      </c>
      <c r="N162" s="141" t="s">
        <v>49</v>
      </c>
      <c r="P162" s="142">
        <f>O162*H162</f>
        <v>0</v>
      </c>
      <c r="Q162" s="142">
        <v>0</v>
      </c>
      <c r="R162" s="142">
        <f>Q162*H162</f>
        <v>0</v>
      </c>
      <c r="S162" s="142">
        <v>0</v>
      </c>
      <c r="T162" s="143">
        <f>S162*H162</f>
        <v>0</v>
      </c>
      <c r="AR162" s="144" t="s">
        <v>660</v>
      </c>
      <c r="AT162" s="144" t="s">
        <v>145</v>
      </c>
      <c r="AU162" s="144" t="s">
        <v>86</v>
      </c>
      <c r="AY162" s="18" t="s">
        <v>143</v>
      </c>
      <c r="BE162" s="145">
        <f>IF(N162="základní",J162,0)</f>
        <v>0</v>
      </c>
      <c r="BF162" s="145">
        <f>IF(N162="snížená",J162,0)</f>
        <v>0</v>
      </c>
      <c r="BG162" s="145">
        <f>IF(N162="zákl. přenesená",J162,0)</f>
        <v>0</v>
      </c>
      <c r="BH162" s="145">
        <f>IF(N162="sníž. přenesená",J162,0)</f>
        <v>0</v>
      </c>
      <c r="BI162" s="145">
        <f>IF(N162="nulová",J162,0)</f>
        <v>0</v>
      </c>
      <c r="BJ162" s="18" t="s">
        <v>86</v>
      </c>
      <c r="BK162" s="145">
        <f>ROUND(I162*H162,2)</f>
        <v>0</v>
      </c>
      <c r="BL162" s="18" t="s">
        <v>660</v>
      </c>
      <c r="BM162" s="144" t="s">
        <v>1706</v>
      </c>
    </row>
    <row r="163" spans="2:65" s="1" customFormat="1" ht="11.25">
      <c r="B163" s="33"/>
      <c r="D163" s="146" t="s">
        <v>152</v>
      </c>
      <c r="F163" s="147" t="s">
        <v>1672</v>
      </c>
      <c r="I163" s="148"/>
      <c r="L163" s="33"/>
      <c r="M163" s="149"/>
      <c r="T163" s="54"/>
      <c r="AT163" s="18" t="s">
        <v>152</v>
      </c>
      <c r="AU163" s="18" t="s">
        <v>86</v>
      </c>
    </row>
    <row r="164" spans="2:65" s="1" customFormat="1" ht="16.5" customHeight="1">
      <c r="B164" s="132"/>
      <c r="C164" s="133" t="s">
        <v>509</v>
      </c>
      <c r="D164" s="133" t="s">
        <v>145</v>
      </c>
      <c r="E164" s="134" t="s">
        <v>1674</v>
      </c>
      <c r="F164" s="135" t="s">
        <v>882</v>
      </c>
      <c r="G164" s="136" t="s">
        <v>852</v>
      </c>
      <c r="H164" s="137">
        <v>1</v>
      </c>
      <c r="I164" s="138"/>
      <c r="J164" s="139">
        <f>ROUND(I164*H164,2)</f>
        <v>0</v>
      </c>
      <c r="K164" s="135" t="s">
        <v>3</v>
      </c>
      <c r="L164" s="33"/>
      <c r="M164" s="140" t="s">
        <v>3</v>
      </c>
      <c r="N164" s="141" t="s">
        <v>49</v>
      </c>
      <c r="P164" s="142">
        <f>O164*H164</f>
        <v>0</v>
      </c>
      <c r="Q164" s="142">
        <v>0</v>
      </c>
      <c r="R164" s="142">
        <f>Q164*H164</f>
        <v>0</v>
      </c>
      <c r="S164" s="142">
        <v>0</v>
      </c>
      <c r="T164" s="143">
        <f>S164*H164</f>
        <v>0</v>
      </c>
      <c r="AR164" s="144" t="s">
        <v>660</v>
      </c>
      <c r="AT164" s="144" t="s">
        <v>145</v>
      </c>
      <c r="AU164" s="144" t="s">
        <v>86</v>
      </c>
      <c r="AY164" s="18" t="s">
        <v>143</v>
      </c>
      <c r="BE164" s="145">
        <f>IF(N164="základní",J164,0)</f>
        <v>0</v>
      </c>
      <c r="BF164" s="145">
        <f>IF(N164="snížená",J164,0)</f>
        <v>0</v>
      </c>
      <c r="BG164" s="145">
        <f>IF(N164="zákl. přenesená",J164,0)</f>
        <v>0</v>
      </c>
      <c r="BH164" s="145">
        <f>IF(N164="sníž. přenesená",J164,0)</f>
        <v>0</v>
      </c>
      <c r="BI164" s="145">
        <f>IF(N164="nulová",J164,0)</f>
        <v>0</v>
      </c>
      <c r="BJ164" s="18" t="s">
        <v>86</v>
      </c>
      <c r="BK164" s="145">
        <f>ROUND(I164*H164,2)</f>
        <v>0</v>
      </c>
      <c r="BL164" s="18" t="s">
        <v>660</v>
      </c>
      <c r="BM164" s="144" t="s">
        <v>1707</v>
      </c>
    </row>
    <row r="165" spans="2:65" s="1" customFormat="1" ht="11.25">
      <c r="B165" s="33"/>
      <c r="D165" s="146" t="s">
        <v>152</v>
      </c>
      <c r="F165" s="147" t="s">
        <v>882</v>
      </c>
      <c r="I165" s="148"/>
      <c r="L165" s="33"/>
      <c r="M165" s="149"/>
      <c r="T165" s="54"/>
      <c r="AT165" s="18" t="s">
        <v>152</v>
      </c>
      <c r="AU165" s="18" t="s">
        <v>86</v>
      </c>
    </row>
    <row r="166" spans="2:65" s="1" customFormat="1" ht="16.5" customHeight="1">
      <c r="B166" s="132"/>
      <c r="C166" s="133" t="s">
        <v>516</v>
      </c>
      <c r="D166" s="133" t="s">
        <v>145</v>
      </c>
      <c r="E166" s="134" t="s">
        <v>1708</v>
      </c>
      <c r="F166" s="135" t="s">
        <v>1709</v>
      </c>
      <c r="G166" s="136" t="s">
        <v>852</v>
      </c>
      <c r="H166" s="137">
        <v>1</v>
      </c>
      <c r="I166" s="138"/>
      <c r="J166" s="139">
        <f>ROUND(I166*H166,2)</f>
        <v>0</v>
      </c>
      <c r="K166" s="135" t="s">
        <v>3</v>
      </c>
      <c r="L166" s="33"/>
      <c r="M166" s="140" t="s">
        <v>3</v>
      </c>
      <c r="N166" s="141" t="s">
        <v>49</v>
      </c>
      <c r="P166" s="142">
        <f>O166*H166</f>
        <v>0</v>
      </c>
      <c r="Q166" s="142">
        <v>0</v>
      </c>
      <c r="R166" s="142">
        <f>Q166*H166</f>
        <v>0</v>
      </c>
      <c r="S166" s="142">
        <v>0</v>
      </c>
      <c r="T166" s="143">
        <f>S166*H166</f>
        <v>0</v>
      </c>
      <c r="AR166" s="144" t="s">
        <v>660</v>
      </c>
      <c r="AT166" s="144" t="s">
        <v>145</v>
      </c>
      <c r="AU166" s="144" t="s">
        <v>86</v>
      </c>
      <c r="AY166" s="18" t="s">
        <v>143</v>
      </c>
      <c r="BE166" s="145">
        <f>IF(N166="základní",J166,0)</f>
        <v>0</v>
      </c>
      <c r="BF166" s="145">
        <f>IF(N166="snížená",J166,0)</f>
        <v>0</v>
      </c>
      <c r="BG166" s="145">
        <f>IF(N166="zákl. přenesená",J166,0)</f>
        <v>0</v>
      </c>
      <c r="BH166" s="145">
        <f>IF(N166="sníž. přenesená",J166,0)</f>
        <v>0</v>
      </c>
      <c r="BI166" s="145">
        <f>IF(N166="nulová",J166,0)</f>
        <v>0</v>
      </c>
      <c r="BJ166" s="18" t="s">
        <v>86</v>
      </c>
      <c r="BK166" s="145">
        <f>ROUND(I166*H166,2)</f>
        <v>0</v>
      </c>
      <c r="BL166" s="18" t="s">
        <v>660</v>
      </c>
      <c r="BM166" s="144" t="s">
        <v>1710</v>
      </c>
    </row>
    <row r="167" spans="2:65" s="1" customFormat="1" ht="11.25">
      <c r="B167" s="33"/>
      <c r="D167" s="146" t="s">
        <v>152</v>
      </c>
      <c r="F167" s="147" t="s">
        <v>1709</v>
      </c>
      <c r="I167" s="148"/>
      <c r="L167" s="33"/>
      <c r="M167" s="149"/>
      <c r="T167" s="54"/>
      <c r="AT167" s="18" t="s">
        <v>152</v>
      </c>
      <c r="AU167" s="18" t="s">
        <v>86</v>
      </c>
    </row>
    <row r="168" spans="2:65" s="1" customFormat="1" ht="16.5" customHeight="1">
      <c r="B168" s="132"/>
      <c r="C168" s="133" t="s">
        <v>523</v>
      </c>
      <c r="D168" s="133" t="s">
        <v>145</v>
      </c>
      <c r="E168" s="134" t="s">
        <v>887</v>
      </c>
      <c r="F168" s="135" t="s">
        <v>888</v>
      </c>
      <c r="G168" s="136" t="s">
        <v>852</v>
      </c>
      <c r="H168" s="137">
        <v>1</v>
      </c>
      <c r="I168" s="138"/>
      <c r="J168" s="139">
        <f>ROUND(I168*H168,2)</f>
        <v>0</v>
      </c>
      <c r="K168" s="135" t="s">
        <v>3</v>
      </c>
      <c r="L168" s="33"/>
      <c r="M168" s="140" t="s">
        <v>3</v>
      </c>
      <c r="N168" s="141" t="s">
        <v>49</v>
      </c>
      <c r="P168" s="142">
        <f>O168*H168</f>
        <v>0</v>
      </c>
      <c r="Q168" s="142">
        <v>0</v>
      </c>
      <c r="R168" s="142">
        <f>Q168*H168</f>
        <v>0</v>
      </c>
      <c r="S168" s="142">
        <v>0</v>
      </c>
      <c r="T168" s="143">
        <f>S168*H168</f>
        <v>0</v>
      </c>
      <c r="AR168" s="144" t="s">
        <v>660</v>
      </c>
      <c r="AT168" s="144" t="s">
        <v>145</v>
      </c>
      <c r="AU168" s="144" t="s">
        <v>86</v>
      </c>
      <c r="AY168" s="18" t="s">
        <v>143</v>
      </c>
      <c r="BE168" s="145">
        <f>IF(N168="základní",J168,0)</f>
        <v>0</v>
      </c>
      <c r="BF168" s="145">
        <f>IF(N168="snížená",J168,0)</f>
        <v>0</v>
      </c>
      <c r="BG168" s="145">
        <f>IF(N168="zákl. přenesená",J168,0)</f>
        <v>0</v>
      </c>
      <c r="BH168" s="145">
        <f>IF(N168="sníž. přenesená",J168,0)</f>
        <v>0</v>
      </c>
      <c r="BI168" s="145">
        <f>IF(N168="nulová",J168,0)</f>
        <v>0</v>
      </c>
      <c r="BJ168" s="18" t="s">
        <v>86</v>
      </c>
      <c r="BK168" s="145">
        <f>ROUND(I168*H168,2)</f>
        <v>0</v>
      </c>
      <c r="BL168" s="18" t="s">
        <v>660</v>
      </c>
      <c r="BM168" s="144" t="s">
        <v>1085</v>
      </c>
    </row>
    <row r="169" spans="2:65" s="1" customFormat="1" ht="11.25">
      <c r="B169" s="33"/>
      <c r="D169" s="146" t="s">
        <v>152</v>
      </c>
      <c r="F169" s="147" t="s">
        <v>888</v>
      </c>
      <c r="I169" s="148"/>
      <c r="L169" s="33"/>
      <c r="M169" s="149"/>
      <c r="T169" s="54"/>
      <c r="AT169" s="18" t="s">
        <v>152</v>
      </c>
      <c r="AU169" s="18" t="s">
        <v>86</v>
      </c>
    </row>
    <row r="170" spans="2:65" s="1" customFormat="1" ht="16.5" customHeight="1">
      <c r="B170" s="132"/>
      <c r="C170" s="176" t="s">
        <v>530</v>
      </c>
      <c r="D170" s="176" t="s">
        <v>331</v>
      </c>
      <c r="E170" s="177" t="s">
        <v>1678</v>
      </c>
      <c r="F170" s="178" t="s">
        <v>891</v>
      </c>
      <c r="G170" s="179" t="s">
        <v>852</v>
      </c>
      <c r="H170" s="180">
        <v>1</v>
      </c>
      <c r="I170" s="181"/>
      <c r="J170" s="182">
        <f>ROUND(I170*H170,2)</f>
        <v>0</v>
      </c>
      <c r="K170" s="178" t="s">
        <v>3</v>
      </c>
      <c r="L170" s="183"/>
      <c r="M170" s="184" t="s">
        <v>3</v>
      </c>
      <c r="N170" s="185" t="s">
        <v>49</v>
      </c>
      <c r="P170" s="142">
        <f>O170*H170</f>
        <v>0</v>
      </c>
      <c r="Q170" s="142">
        <v>0</v>
      </c>
      <c r="R170" s="142">
        <f>Q170*H170</f>
        <v>0</v>
      </c>
      <c r="S170" s="142">
        <v>0</v>
      </c>
      <c r="T170" s="143">
        <f>S170*H170</f>
        <v>0</v>
      </c>
      <c r="AR170" s="144" t="s">
        <v>1327</v>
      </c>
      <c r="AT170" s="144" t="s">
        <v>331</v>
      </c>
      <c r="AU170" s="144" t="s">
        <v>86</v>
      </c>
      <c r="AY170" s="18" t="s">
        <v>143</v>
      </c>
      <c r="BE170" s="145">
        <f>IF(N170="základní",J170,0)</f>
        <v>0</v>
      </c>
      <c r="BF170" s="145">
        <f>IF(N170="snížená",J170,0)</f>
        <v>0</v>
      </c>
      <c r="BG170" s="145">
        <f>IF(N170="zákl. přenesená",J170,0)</f>
        <v>0</v>
      </c>
      <c r="BH170" s="145">
        <f>IF(N170="sníž. přenesená",J170,0)</f>
        <v>0</v>
      </c>
      <c r="BI170" s="145">
        <f>IF(N170="nulová",J170,0)</f>
        <v>0</v>
      </c>
      <c r="BJ170" s="18" t="s">
        <v>86</v>
      </c>
      <c r="BK170" s="145">
        <f>ROUND(I170*H170,2)</f>
        <v>0</v>
      </c>
      <c r="BL170" s="18" t="s">
        <v>660</v>
      </c>
      <c r="BM170" s="144" t="s">
        <v>1095</v>
      </c>
    </row>
    <row r="171" spans="2:65" s="1" customFormat="1" ht="11.25">
      <c r="B171" s="33"/>
      <c r="D171" s="146" t="s">
        <v>152</v>
      </c>
      <c r="F171" s="147" t="s">
        <v>891</v>
      </c>
      <c r="I171" s="148"/>
      <c r="L171" s="33"/>
      <c r="M171" s="149"/>
      <c r="T171" s="54"/>
      <c r="AT171" s="18" t="s">
        <v>152</v>
      </c>
      <c r="AU171" s="18" t="s">
        <v>86</v>
      </c>
    </row>
    <row r="172" spans="2:65" s="1" customFormat="1" ht="16.5" customHeight="1">
      <c r="B172" s="132"/>
      <c r="C172" s="133" t="s">
        <v>535</v>
      </c>
      <c r="D172" s="133" t="s">
        <v>145</v>
      </c>
      <c r="E172" s="134" t="s">
        <v>893</v>
      </c>
      <c r="F172" s="135" t="s">
        <v>894</v>
      </c>
      <c r="G172" s="136" t="s">
        <v>852</v>
      </c>
      <c r="H172" s="137">
        <v>1</v>
      </c>
      <c r="I172" s="138"/>
      <c r="J172" s="139">
        <f>ROUND(I172*H172,2)</f>
        <v>0</v>
      </c>
      <c r="K172" s="135" t="s">
        <v>3</v>
      </c>
      <c r="L172" s="33"/>
      <c r="M172" s="140" t="s">
        <v>3</v>
      </c>
      <c r="N172" s="141" t="s">
        <v>49</v>
      </c>
      <c r="P172" s="142">
        <f>O172*H172</f>
        <v>0</v>
      </c>
      <c r="Q172" s="142">
        <v>0</v>
      </c>
      <c r="R172" s="142">
        <f>Q172*H172</f>
        <v>0</v>
      </c>
      <c r="S172" s="142">
        <v>0</v>
      </c>
      <c r="T172" s="143">
        <f>S172*H172</f>
        <v>0</v>
      </c>
      <c r="AR172" s="144" t="s">
        <v>660</v>
      </c>
      <c r="AT172" s="144" t="s">
        <v>145</v>
      </c>
      <c r="AU172" s="144" t="s">
        <v>86</v>
      </c>
      <c r="AY172" s="18" t="s">
        <v>143</v>
      </c>
      <c r="BE172" s="145">
        <f>IF(N172="základní",J172,0)</f>
        <v>0</v>
      </c>
      <c r="BF172" s="145">
        <f>IF(N172="snížená",J172,0)</f>
        <v>0</v>
      </c>
      <c r="BG172" s="145">
        <f>IF(N172="zákl. přenesená",J172,0)</f>
        <v>0</v>
      </c>
      <c r="BH172" s="145">
        <f>IF(N172="sníž. přenesená",J172,0)</f>
        <v>0</v>
      </c>
      <c r="BI172" s="145">
        <f>IF(N172="nulová",J172,0)</f>
        <v>0</v>
      </c>
      <c r="BJ172" s="18" t="s">
        <v>86</v>
      </c>
      <c r="BK172" s="145">
        <f>ROUND(I172*H172,2)</f>
        <v>0</v>
      </c>
      <c r="BL172" s="18" t="s">
        <v>660</v>
      </c>
      <c r="BM172" s="144" t="s">
        <v>1099</v>
      </c>
    </row>
    <row r="173" spans="2:65" s="1" customFormat="1" ht="11.25">
      <c r="B173" s="33"/>
      <c r="D173" s="146" t="s">
        <v>152</v>
      </c>
      <c r="F173" s="147" t="s">
        <v>894</v>
      </c>
      <c r="I173" s="148"/>
      <c r="L173" s="33"/>
      <c r="M173" s="149"/>
      <c r="T173" s="54"/>
      <c r="AT173" s="18" t="s">
        <v>152</v>
      </c>
      <c r="AU173" s="18" t="s">
        <v>86</v>
      </c>
    </row>
    <row r="174" spans="2:65" s="1" customFormat="1" ht="16.5" customHeight="1">
      <c r="B174" s="132"/>
      <c r="C174" s="176" t="s">
        <v>541</v>
      </c>
      <c r="D174" s="176" t="s">
        <v>331</v>
      </c>
      <c r="E174" s="177" t="s">
        <v>896</v>
      </c>
      <c r="F174" s="178" t="s">
        <v>897</v>
      </c>
      <c r="G174" s="179" t="s">
        <v>852</v>
      </c>
      <c r="H174" s="180">
        <v>1</v>
      </c>
      <c r="I174" s="181"/>
      <c r="J174" s="182">
        <f>ROUND(I174*H174,2)</f>
        <v>0</v>
      </c>
      <c r="K174" s="178" t="s">
        <v>3</v>
      </c>
      <c r="L174" s="183"/>
      <c r="M174" s="184" t="s">
        <v>3</v>
      </c>
      <c r="N174" s="185" t="s">
        <v>49</v>
      </c>
      <c r="P174" s="142">
        <f>O174*H174</f>
        <v>0</v>
      </c>
      <c r="Q174" s="142">
        <v>0</v>
      </c>
      <c r="R174" s="142">
        <f>Q174*H174</f>
        <v>0</v>
      </c>
      <c r="S174" s="142">
        <v>0</v>
      </c>
      <c r="T174" s="143">
        <f>S174*H174</f>
        <v>0</v>
      </c>
      <c r="AR174" s="144" t="s">
        <v>1327</v>
      </c>
      <c r="AT174" s="144" t="s">
        <v>331</v>
      </c>
      <c r="AU174" s="144" t="s">
        <v>86</v>
      </c>
      <c r="AY174" s="18" t="s">
        <v>143</v>
      </c>
      <c r="BE174" s="145">
        <f>IF(N174="základní",J174,0)</f>
        <v>0</v>
      </c>
      <c r="BF174" s="145">
        <f>IF(N174="snížená",J174,0)</f>
        <v>0</v>
      </c>
      <c r="BG174" s="145">
        <f>IF(N174="zákl. přenesená",J174,0)</f>
        <v>0</v>
      </c>
      <c r="BH174" s="145">
        <f>IF(N174="sníž. přenesená",J174,0)</f>
        <v>0</v>
      </c>
      <c r="BI174" s="145">
        <f>IF(N174="nulová",J174,0)</f>
        <v>0</v>
      </c>
      <c r="BJ174" s="18" t="s">
        <v>86</v>
      </c>
      <c r="BK174" s="145">
        <f>ROUND(I174*H174,2)</f>
        <v>0</v>
      </c>
      <c r="BL174" s="18" t="s">
        <v>660</v>
      </c>
      <c r="BM174" s="144" t="s">
        <v>1103</v>
      </c>
    </row>
    <row r="175" spans="2:65" s="1" customFormat="1" ht="11.25">
      <c r="B175" s="33"/>
      <c r="D175" s="146" t="s">
        <v>152</v>
      </c>
      <c r="F175" s="147" t="s">
        <v>897</v>
      </c>
      <c r="I175" s="148"/>
      <c r="L175" s="33"/>
      <c r="M175" s="149"/>
      <c r="T175" s="54"/>
      <c r="AT175" s="18" t="s">
        <v>152</v>
      </c>
      <c r="AU175" s="18" t="s">
        <v>86</v>
      </c>
    </row>
    <row r="176" spans="2:65" s="11" customFormat="1" ht="25.9" customHeight="1">
      <c r="B176" s="120"/>
      <c r="D176" s="121" t="s">
        <v>77</v>
      </c>
      <c r="E176" s="122" t="s">
        <v>919</v>
      </c>
      <c r="F176" s="122" t="s">
        <v>906</v>
      </c>
      <c r="I176" s="123"/>
      <c r="J176" s="124">
        <f>BK176</f>
        <v>0</v>
      </c>
      <c r="L176" s="120"/>
      <c r="M176" s="125"/>
      <c r="P176" s="126">
        <f>SUM(P177:P184)</f>
        <v>0</v>
      </c>
      <c r="R176" s="126">
        <f>SUM(R177:R184)</f>
        <v>0</v>
      </c>
      <c r="T176" s="127">
        <f>SUM(T177:T184)</f>
        <v>0</v>
      </c>
      <c r="AR176" s="121" t="s">
        <v>86</v>
      </c>
      <c r="AT176" s="128" t="s">
        <v>77</v>
      </c>
      <c r="AU176" s="128" t="s">
        <v>78</v>
      </c>
      <c r="AY176" s="121" t="s">
        <v>143</v>
      </c>
      <c r="BK176" s="129">
        <f>SUM(BK177:BK184)</f>
        <v>0</v>
      </c>
    </row>
    <row r="177" spans="2:65" s="1" customFormat="1" ht="16.5" customHeight="1">
      <c r="B177" s="132"/>
      <c r="C177" s="133" t="s">
        <v>548</v>
      </c>
      <c r="D177" s="133" t="s">
        <v>145</v>
      </c>
      <c r="E177" s="134" t="s">
        <v>907</v>
      </c>
      <c r="F177" s="135" t="s">
        <v>908</v>
      </c>
      <c r="G177" s="136" t="s">
        <v>180</v>
      </c>
      <c r="H177" s="137">
        <v>150</v>
      </c>
      <c r="I177" s="138"/>
      <c r="J177" s="139">
        <f>ROUND(I177*H177,2)</f>
        <v>0</v>
      </c>
      <c r="K177" s="135" t="s">
        <v>3</v>
      </c>
      <c r="L177" s="33"/>
      <c r="M177" s="140" t="s">
        <v>3</v>
      </c>
      <c r="N177" s="141" t="s">
        <v>49</v>
      </c>
      <c r="P177" s="142">
        <f>O177*H177</f>
        <v>0</v>
      </c>
      <c r="Q177" s="142">
        <v>0</v>
      </c>
      <c r="R177" s="142">
        <f>Q177*H177</f>
        <v>0</v>
      </c>
      <c r="S177" s="142">
        <v>0</v>
      </c>
      <c r="T177" s="143">
        <f>S177*H177</f>
        <v>0</v>
      </c>
      <c r="AR177" s="144" t="s">
        <v>660</v>
      </c>
      <c r="AT177" s="144" t="s">
        <v>145</v>
      </c>
      <c r="AU177" s="144" t="s">
        <v>86</v>
      </c>
      <c r="AY177" s="18" t="s">
        <v>143</v>
      </c>
      <c r="BE177" s="145">
        <f>IF(N177="základní",J177,0)</f>
        <v>0</v>
      </c>
      <c r="BF177" s="145">
        <f>IF(N177="snížená",J177,0)</f>
        <v>0</v>
      </c>
      <c r="BG177" s="145">
        <f>IF(N177="zákl. přenesená",J177,0)</f>
        <v>0</v>
      </c>
      <c r="BH177" s="145">
        <f>IF(N177="sníž. přenesená",J177,0)</f>
        <v>0</v>
      </c>
      <c r="BI177" s="145">
        <f>IF(N177="nulová",J177,0)</f>
        <v>0</v>
      </c>
      <c r="BJ177" s="18" t="s">
        <v>86</v>
      </c>
      <c r="BK177" s="145">
        <f>ROUND(I177*H177,2)</f>
        <v>0</v>
      </c>
      <c r="BL177" s="18" t="s">
        <v>660</v>
      </c>
      <c r="BM177" s="144" t="s">
        <v>1111</v>
      </c>
    </row>
    <row r="178" spans="2:65" s="1" customFormat="1" ht="11.25">
      <c r="B178" s="33"/>
      <c r="D178" s="146" t="s">
        <v>152</v>
      </c>
      <c r="F178" s="147" t="s">
        <v>908</v>
      </c>
      <c r="I178" s="148"/>
      <c r="L178" s="33"/>
      <c r="M178" s="149"/>
      <c r="T178" s="54"/>
      <c r="AT178" s="18" t="s">
        <v>152</v>
      </c>
      <c r="AU178" s="18" t="s">
        <v>86</v>
      </c>
    </row>
    <row r="179" spans="2:65" s="1" customFormat="1" ht="16.5" customHeight="1">
      <c r="B179" s="132"/>
      <c r="C179" s="176" t="s">
        <v>554</v>
      </c>
      <c r="D179" s="176" t="s">
        <v>331</v>
      </c>
      <c r="E179" s="177" t="s">
        <v>910</v>
      </c>
      <c r="F179" s="178" t="s">
        <v>911</v>
      </c>
      <c r="G179" s="179" t="s">
        <v>180</v>
      </c>
      <c r="H179" s="180">
        <v>150</v>
      </c>
      <c r="I179" s="181"/>
      <c r="J179" s="182">
        <f>ROUND(I179*H179,2)</f>
        <v>0</v>
      </c>
      <c r="K179" s="178" t="s">
        <v>3</v>
      </c>
      <c r="L179" s="183"/>
      <c r="M179" s="184" t="s">
        <v>3</v>
      </c>
      <c r="N179" s="185" t="s">
        <v>49</v>
      </c>
      <c r="P179" s="142">
        <f>O179*H179</f>
        <v>0</v>
      </c>
      <c r="Q179" s="142">
        <v>0</v>
      </c>
      <c r="R179" s="142">
        <f>Q179*H179</f>
        <v>0</v>
      </c>
      <c r="S179" s="142">
        <v>0</v>
      </c>
      <c r="T179" s="143">
        <f>S179*H179</f>
        <v>0</v>
      </c>
      <c r="AR179" s="144" t="s">
        <v>1327</v>
      </c>
      <c r="AT179" s="144" t="s">
        <v>331</v>
      </c>
      <c r="AU179" s="144" t="s">
        <v>86</v>
      </c>
      <c r="AY179" s="18" t="s">
        <v>143</v>
      </c>
      <c r="BE179" s="145">
        <f>IF(N179="základní",J179,0)</f>
        <v>0</v>
      </c>
      <c r="BF179" s="145">
        <f>IF(N179="snížená",J179,0)</f>
        <v>0</v>
      </c>
      <c r="BG179" s="145">
        <f>IF(N179="zákl. přenesená",J179,0)</f>
        <v>0</v>
      </c>
      <c r="BH179" s="145">
        <f>IF(N179="sníž. přenesená",J179,0)</f>
        <v>0</v>
      </c>
      <c r="BI179" s="145">
        <f>IF(N179="nulová",J179,0)</f>
        <v>0</v>
      </c>
      <c r="BJ179" s="18" t="s">
        <v>86</v>
      </c>
      <c r="BK179" s="145">
        <f>ROUND(I179*H179,2)</f>
        <v>0</v>
      </c>
      <c r="BL179" s="18" t="s">
        <v>660</v>
      </c>
      <c r="BM179" s="144" t="s">
        <v>1119</v>
      </c>
    </row>
    <row r="180" spans="2:65" s="1" customFormat="1" ht="11.25">
      <c r="B180" s="33"/>
      <c r="D180" s="146" t="s">
        <v>152</v>
      </c>
      <c r="F180" s="147" t="s">
        <v>911</v>
      </c>
      <c r="I180" s="148"/>
      <c r="L180" s="33"/>
      <c r="M180" s="149"/>
      <c r="T180" s="54"/>
      <c r="AT180" s="18" t="s">
        <v>152</v>
      </c>
      <c r="AU180" s="18" t="s">
        <v>86</v>
      </c>
    </row>
    <row r="181" spans="2:65" s="1" customFormat="1" ht="16.5" customHeight="1">
      <c r="B181" s="132"/>
      <c r="C181" s="133" t="s">
        <v>560</v>
      </c>
      <c r="D181" s="133" t="s">
        <v>145</v>
      </c>
      <c r="E181" s="134" t="s">
        <v>913</v>
      </c>
      <c r="F181" s="135" t="s">
        <v>914</v>
      </c>
      <c r="G181" s="136" t="s">
        <v>852</v>
      </c>
      <c r="H181" s="137">
        <v>1</v>
      </c>
      <c r="I181" s="138"/>
      <c r="J181" s="139">
        <f>ROUND(I181*H181,2)</f>
        <v>0</v>
      </c>
      <c r="K181" s="135" t="s">
        <v>3</v>
      </c>
      <c r="L181" s="33"/>
      <c r="M181" s="140" t="s">
        <v>3</v>
      </c>
      <c r="N181" s="141" t="s">
        <v>49</v>
      </c>
      <c r="P181" s="142">
        <f>O181*H181</f>
        <v>0</v>
      </c>
      <c r="Q181" s="142">
        <v>0</v>
      </c>
      <c r="R181" s="142">
        <f>Q181*H181</f>
        <v>0</v>
      </c>
      <c r="S181" s="142">
        <v>0</v>
      </c>
      <c r="T181" s="143">
        <f>S181*H181</f>
        <v>0</v>
      </c>
      <c r="AR181" s="144" t="s">
        <v>660</v>
      </c>
      <c r="AT181" s="144" t="s">
        <v>145</v>
      </c>
      <c r="AU181" s="144" t="s">
        <v>86</v>
      </c>
      <c r="AY181" s="18" t="s">
        <v>143</v>
      </c>
      <c r="BE181" s="145">
        <f>IF(N181="základní",J181,0)</f>
        <v>0</v>
      </c>
      <c r="BF181" s="145">
        <f>IF(N181="snížená",J181,0)</f>
        <v>0</v>
      </c>
      <c r="BG181" s="145">
        <f>IF(N181="zákl. přenesená",J181,0)</f>
        <v>0</v>
      </c>
      <c r="BH181" s="145">
        <f>IF(N181="sníž. přenesená",J181,0)</f>
        <v>0</v>
      </c>
      <c r="BI181" s="145">
        <f>IF(N181="nulová",J181,0)</f>
        <v>0</v>
      </c>
      <c r="BJ181" s="18" t="s">
        <v>86</v>
      </c>
      <c r="BK181" s="145">
        <f>ROUND(I181*H181,2)</f>
        <v>0</v>
      </c>
      <c r="BL181" s="18" t="s">
        <v>660</v>
      </c>
      <c r="BM181" s="144" t="s">
        <v>1127</v>
      </c>
    </row>
    <row r="182" spans="2:65" s="1" customFormat="1" ht="11.25">
      <c r="B182" s="33"/>
      <c r="D182" s="146" t="s">
        <v>152</v>
      </c>
      <c r="F182" s="147" t="s">
        <v>914</v>
      </c>
      <c r="I182" s="148"/>
      <c r="L182" s="33"/>
      <c r="M182" s="149"/>
      <c r="T182" s="54"/>
      <c r="AT182" s="18" t="s">
        <v>152</v>
      </c>
      <c r="AU182" s="18" t="s">
        <v>86</v>
      </c>
    </row>
    <row r="183" spans="2:65" s="1" customFormat="1" ht="16.5" customHeight="1">
      <c r="B183" s="132"/>
      <c r="C183" s="176" t="s">
        <v>566</v>
      </c>
      <c r="D183" s="176" t="s">
        <v>331</v>
      </c>
      <c r="E183" s="177" t="s">
        <v>916</v>
      </c>
      <c r="F183" s="178" t="s">
        <v>917</v>
      </c>
      <c r="G183" s="179" t="s">
        <v>852</v>
      </c>
      <c r="H183" s="180">
        <v>1</v>
      </c>
      <c r="I183" s="181"/>
      <c r="J183" s="182">
        <f>ROUND(I183*H183,2)</f>
        <v>0</v>
      </c>
      <c r="K183" s="178" t="s">
        <v>3</v>
      </c>
      <c r="L183" s="183"/>
      <c r="M183" s="184" t="s">
        <v>3</v>
      </c>
      <c r="N183" s="185" t="s">
        <v>49</v>
      </c>
      <c r="P183" s="142">
        <f>O183*H183</f>
        <v>0</v>
      </c>
      <c r="Q183" s="142">
        <v>0</v>
      </c>
      <c r="R183" s="142">
        <f>Q183*H183</f>
        <v>0</v>
      </c>
      <c r="S183" s="142">
        <v>0</v>
      </c>
      <c r="T183" s="143">
        <f>S183*H183</f>
        <v>0</v>
      </c>
      <c r="AR183" s="144" t="s">
        <v>1327</v>
      </c>
      <c r="AT183" s="144" t="s">
        <v>331</v>
      </c>
      <c r="AU183" s="144" t="s">
        <v>86</v>
      </c>
      <c r="AY183" s="18" t="s">
        <v>143</v>
      </c>
      <c r="BE183" s="145">
        <f>IF(N183="základní",J183,0)</f>
        <v>0</v>
      </c>
      <c r="BF183" s="145">
        <f>IF(N183="snížená",J183,0)</f>
        <v>0</v>
      </c>
      <c r="BG183" s="145">
        <f>IF(N183="zákl. přenesená",J183,0)</f>
        <v>0</v>
      </c>
      <c r="BH183" s="145">
        <f>IF(N183="sníž. přenesená",J183,0)</f>
        <v>0</v>
      </c>
      <c r="BI183" s="145">
        <f>IF(N183="nulová",J183,0)</f>
        <v>0</v>
      </c>
      <c r="BJ183" s="18" t="s">
        <v>86</v>
      </c>
      <c r="BK183" s="145">
        <f>ROUND(I183*H183,2)</f>
        <v>0</v>
      </c>
      <c r="BL183" s="18" t="s">
        <v>660</v>
      </c>
      <c r="BM183" s="144" t="s">
        <v>1135</v>
      </c>
    </row>
    <row r="184" spans="2:65" s="1" customFormat="1" ht="11.25">
      <c r="B184" s="33"/>
      <c r="D184" s="146" t="s">
        <v>152</v>
      </c>
      <c r="F184" s="147" t="s">
        <v>917</v>
      </c>
      <c r="I184" s="148"/>
      <c r="L184" s="33"/>
      <c r="M184" s="149"/>
      <c r="T184" s="54"/>
      <c r="AT184" s="18" t="s">
        <v>152</v>
      </c>
      <c r="AU184" s="18" t="s">
        <v>86</v>
      </c>
    </row>
    <row r="185" spans="2:65" s="11" customFormat="1" ht="25.9" customHeight="1">
      <c r="B185" s="120"/>
      <c r="D185" s="121" t="s">
        <v>77</v>
      </c>
      <c r="E185" s="122" t="s">
        <v>970</v>
      </c>
      <c r="F185" s="122" t="s">
        <v>1711</v>
      </c>
      <c r="I185" s="123"/>
      <c r="J185" s="124">
        <f>BK185</f>
        <v>0</v>
      </c>
      <c r="L185" s="120"/>
      <c r="M185" s="125"/>
      <c r="P185" s="126">
        <f>SUM(P186:P221)</f>
        <v>0</v>
      </c>
      <c r="R185" s="126">
        <f>SUM(R186:R221)</f>
        <v>0</v>
      </c>
      <c r="T185" s="127">
        <f>SUM(T186:T221)</f>
        <v>0</v>
      </c>
      <c r="AR185" s="121" t="s">
        <v>86</v>
      </c>
      <c r="AT185" s="128" t="s">
        <v>77</v>
      </c>
      <c r="AU185" s="128" t="s">
        <v>78</v>
      </c>
      <c r="AY185" s="121" t="s">
        <v>143</v>
      </c>
      <c r="BK185" s="129">
        <f>SUM(BK186:BK221)</f>
        <v>0</v>
      </c>
    </row>
    <row r="186" spans="2:65" s="1" customFormat="1" ht="16.5" customHeight="1">
      <c r="B186" s="132"/>
      <c r="C186" s="133" t="s">
        <v>572</v>
      </c>
      <c r="D186" s="133" t="s">
        <v>145</v>
      </c>
      <c r="E186" s="134" t="s">
        <v>1712</v>
      </c>
      <c r="F186" s="135" t="s">
        <v>1713</v>
      </c>
      <c r="G186" s="136" t="s">
        <v>180</v>
      </c>
      <c r="H186" s="137">
        <v>27</v>
      </c>
      <c r="I186" s="138"/>
      <c r="J186" s="139">
        <f>ROUND(I186*H186,2)</f>
        <v>0</v>
      </c>
      <c r="K186" s="135" t="s">
        <v>3</v>
      </c>
      <c r="L186" s="33"/>
      <c r="M186" s="140" t="s">
        <v>3</v>
      </c>
      <c r="N186" s="141" t="s">
        <v>49</v>
      </c>
      <c r="P186" s="142">
        <f>O186*H186</f>
        <v>0</v>
      </c>
      <c r="Q186" s="142">
        <v>0</v>
      </c>
      <c r="R186" s="142">
        <f>Q186*H186</f>
        <v>0</v>
      </c>
      <c r="S186" s="142">
        <v>0</v>
      </c>
      <c r="T186" s="143">
        <f>S186*H186</f>
        <v>0</v>
      </c>
      <c r="AR186" s="144" t="s">
        <v>660</v>
      </c>
      <c r="AT186" s="144" t="s">
        <v>145</v>
      </c>
      <c r="AU186" s="144" t="s">
        <v>86</v>
      </c>
      <c r="AY186" s="18" t="s">
        <v>143</v>
      </c>
      <c r="BE186" s="145">
        <f>IF(N186="základní",J186,0)</f>
        <v>0</v>
      </c>
      <c r="BF186" s="145">
        <f>IF(N186="snížená",J186,0)</f>
        <v>0</v>
      </c>
      <c r="BG186" s="145">
        <f>IF(N186="zákl. přenesená",J186,0)</f>
        <v>0</v>
      </c>
      <c r="BH186" s="145">
        <f>IF(N186="sníž. přenesená",J186,0)</f>
        <v>0</v>
      </c>
      <c r="BI186" s="145">
        <f>IF(N186="nulová",J186,0)</f>
        <v>0</v>
      </c>
      <c r="BJ186" s="18" t="s">
        <v>86</v>
      </c>
      <c r="BK186" s="145">
        <f>ROUND(I186*H186,2)</f>
        <v>0</v>
      </c>
      <c r="BL186" s="18" t="s">
        <v>660</v>
      </c>
      <c r="BM186" s="144" t="s">
        <v>1139</v>
      </c>
    </row>
    <row r="187" spans="2:65" s="1" customFormat="1" ht="11.25">
      <c r="B187" s="33"/>
      <c r="D187" s="146" t="s">
        <v>152</v>
      </c>
      <c r="F187" s="147" t="s">
        <v>1713</v>
      </c>
      <c r="I187" s="148"/>
      <c r="L187" s="33"/>
      <c r="M187" s="149"/>
      <c r="T187" s="54"/>
      <c r="AT187" s="18" t="s">
        <v>152</v>
      </c>
      <c r="AU187" s="18" t="s">
        <v>86</v>
      </c>
    </row>
    <row r="188" spans="2:65" s="1" customFormat="1" ht="16.5" customHeight="1">
      <c r="B188" s="132"/>
      <c r="C188" s="176" t="s">
        <v>577</v>
      </c>
      <c r="D188" s="176" t="s">
        <v>331</v>
      </c>
      <c r="E188" s="177" t="s">
        <v>1714</v>
      </c>
      <c r="F188" s="178" t="s">
        <v>1715</v>
      </c>
      <c r="G188" s="179" t="s">
        <v>180</v>
      </c>
      <c r="H188" s="180">
        <v>27</v>
      </c>
      <c r="I188" s="181"/>
      <c r="J188" s="182">
        <f>ROUND(I188*H188,2)</f>
        <v>0</v>
      </c>
      <c r="K188" s="178" t="s">
        <v>3</v>
      </c>
      <c r="L188" s="183"/>
      <c r="M188" s="184" t="s">
        <v>3</v>
      </c>
      <c r="N188" s="185" t="s">
        <v>49</v>
      </c>
      <c r="P188" s="142">
        <f>O188*H188</f>
        <v>0</v>
      </c>
      <c r="Q188" s="142">
        <v>0</v>
      </c>
      <c r="R188" s="142">
        <f>Q188*H188</f>
        <v>0</v>
      </c>
      <c r="S188" s="142">
        <v>0</v>
      </c>
      <c r="T188" s="143">
        <f>S188*H188</f>
        <v>0</v>
      </c>
      <c r="AR188" s="144" t="s">
        <v>1327</v>
      </c>
      <c r="AT188" s="144" t="s">
        <v>331</v>
      </c>
      <c r="AU188" s="144" t="s">
        <v>86</v>
      </c>
      <c r="AY188" s="18" t="s">
        <v>143</v>
      </c>
      <c r="BE188" s="145">
        <f>IF(N188="základní",J188,0)</f>
        <v>0</v>
      </c>
      <c r="BF188" s="145">
        <f>IF(N188="snížená",J188,0)</f>
        <v>0</v>
      </c>
      <c r="BG188" s="145">
        <f>IF(N188="zákl. přenesená",J188,0)</f>
        <v>0</v>
      </c>
      <c r="BH188" s="145">
        <f>IF(N188="sníž. přenesená",J188,0)</f>
        <v>0</v>
      </c>
      <c r="BI188" s="145">
        <f>IF(N188="nulová",J188,0)</f>
        <v>0</v>
      </c>
      <c r="BJ188" s="18" t="s">
        <v>86</v>
      </c>
      <c r="BK188" s="145">
        <f>ROUND(I188*H188,2)</f>
        <v>0</v>
      </c>
      <c r="BL188" s="18" t="s">
        <v>660</v>
      </c>
      <c r="BM188" s="144" t="s">
        <v>1143</v>
      </c>
    </row>
    <row r="189" spans="2:65" s="1" customFormat="1" ht="11.25">
      <c r="B189" s="33"/>
      <c r="D189" s="146" t="s">
        <v>152</v>
      </c>
      <c r="F189" s="147" t="s">
        <v>1715</v>
      </c>
      <c r="I189" s="148"/>
      <c r="L189" s="33"/>
      <c r="M189" s="149"/>
      <c r="T189" s="54"/>
      <c r="AT189" s="18" t="s">
        <v>152</v>
      </c>
      <c r="AU189" s="18" t="s">
        <v>86</v>
      </c>
    </row>
    <row r="190" spans="2:65" s="1" customFormat="1" ht="16.5" customHeight="1">
      <c r="B190" s="132"/>
      <c r="C190" s="133" t="s">
        <v>584</v>
      </c>
      <c r="D190" s="133" t="s">
        <v>145</v>
      </c>
      <c r="E190" s="134" t="s">
        <v>1034</v>
      </c>
      <c r="F190" s="135" t="s">
        <v>1035</v>
      </c>
      <c r="G190" s="136" t="s">
        <v>852</v>
      </c>
      <c r="H190" s="137">
        <v>32</v>
      </c>
      <c r="I190" s="138"/>
      <c r="J190" s="139">
        <f>ROUND(I190*H190,2)</f>
        <v>0</v>
      </c>
      <c r="K190" s="135" t="s">
        <v>3</v>
      </c>
      <c r="L190" s="33"/>
      <c r="M190" s="140" t="s">
        <v>3</v>
      </c>
      <c r="N190" s="141" t="s">
        <v>49</v>
      </c>
      <c r="P190" s="142">
        <f>O190*H190</f>
        <v>0</v>
      </c>
      <c r="Q190" s="142">
        <v>0</v>
      </c>
      <c r="R190" s="142">
        <f>Q190*H190</f>
        <v>0</v>
      </c>
      <c r="S190" s="142">
        <v>0</v>
      </c>
      <c r="T190" s="143">
        <f>S190*H190</f>
        <v>0</v>
      </c>
      <c r="AR190" s="144" t="s">
        <v>660</v>
      </c>
      <c r="AT190" s="144" t="s">
        <v>145</v>
      </c>
      <c r="AU190" s="144" t="s">
        <v>86</v>
      </c>
      <c r="AY190" s="18" t="s">
        <v>143</v>
      </c>
      <c r="BE190" s="145">
        <f>IF(N190="základní",J190,0)</f>
        <v>0</v>
      </c>
      <c r="BF190" s="145">
        <f>IF(N190="snížená",J190,0)</f>
        <v>0</v>
      </c>
      <c r="BG190" s="145">
        <f>IF(N190="zákl. přenesená",J190,0)</f>
        <v>0</v>
      </c>
      <c r="BH190" s="145">
        <f>IF(N190="sníž. přenesená",J190,0)</f>
        <v>0</v>
      </c>
      <c r="BI190" s="145">
        <f>IF(N190="nulová",J190,0)</f>
        <v>0</v>
      </c>
      <c r="BJ190" s="18" t="s">
        <v>86</v>
      </c>
      <c r="BK190" s="145">
        <f>ROUND(I190*H190,2)</f>
        <v>0</v>
      </c>
      <c r="BL190" s="18" t="s">
        <v>660</v>
      </c>
      <c r="BM190" s="144" t="s">
        <v>1147</v>
      </c>
    </row>
    <row r="191" spans="2:65" s="1" customFormat="1" ht="11.25">
      <c r="B191" s="33"/>
      <c r="D191" s="146" t="s">
        <v>152</v>
      </c>
      <c r="F191" s="147" t="s">
        <v>1035</v>
      </c>
      <c r="I191" s="148"/>
      <c r="L191" s="33"/>
      <c r="M191" s="149"/>
      <c r="T191" s="54"/>
      <c r="AT191" s="18" t="s">
        <v>152</v>
      </c>
      <c r="AU191" s="18" t="s">
        <v>86</v>
      </c>
    </row>
    <row r="192" spans="2:65" s="1" customFormat="1" ht="16.5" customHeight="1">
      <c r="B192" s="132"/>
      <c r="C192" s="176" t="s">
        <v>590</v>
      </c>
      <c r="D192" s="176" t="s">
        <v>331</v>
      </c>
      <c r="E192" s="177" t="s">
        <v>1037</v>
      </c>
      <c r="F192" s="178" t="s">
        <v>1038</v>
      </c>
      <c r="G192" s="179" t="s">
        <v>852</v>
      </c>
      <c r="H192" s="180">
        <v>32</v>
      </c>
      <c r="I192" s="181"/>
      <c r="J192" s="182">
        <f>ROUND(I192*H192,2)</f>
        <v>0</v>
      </c>
      <c r="K192" s="178" t="s">
        <v>3</v>
      </c>
      <c r="L192" s="183"/>
      <c r="M192" s="184" t="s">
        <v>3</v>
      </c>
      <c r="N192" s="185" t="s">
        <v>49</v>
      </c>
      <c r="P192" s="142">
        <f>O192*H192</f>
        <v>0</v>
      </c>
      <c r="Q192" s="142">
        <v>0</v>
      </c>
      <c r="R192" s="142">
        <f>Q192*H192</f>
        <v>0</v>
      </c>
      <c r="S192" s="142">
        <v>0</v>
      </c>
      <c r="T192" s="143">
        <f>S192*H192</f>
        <v>0</v>
      </c>
      <c r="AR192" s="144" t="s">
        <v>1327</v>
      </c>
      <c r="AT192" s="144" t="s">
        <v>331</v>
      </c>
      <c r="AU192" s="144" t="s">
        <v>86</v>
      </c>
      <c r="AY192" s="18" t="s">
        <v>143</v>
      </c>
      <c r="BE192" s="145">
        <f>IF(N192="základní",J192,0)</f>
        <v>0</v>
      </c>
      <c r="BF192" s="145">
        <f>IF(N192="snížená",J192,0)</f>
        <v>0</v>
      </c>
      <c r="BG192" s="145">
        <f>IF(N192="zákl. přenesená",J192,0)</f>
        <v>0</v>
      </c>
      <c r="BH192" s="145">
        <f>IF(N192="sníž. přenesená",J192,0)</f>
        <v>0</v>
      </c>
      <c r="BI192" s="145">
        <f>IF(N192="nulová",J192,0)</f>
        <v>0</v>
      </c>
      <c r="BJ192" s="18" t="s">
        <v>86</v>
      </c>
      <c r="BK192" s="145">
        <f>ROUND(I192*H192,2)</f>
        <v>0</v>
      </c>
      <c r="BL192" s="18" t="s">
        <v>660</v>
      </c>
      <c r="BM192" s="144" t="s">
        <v>1153</v>
      </c>
    </row>
    <row r="193" spans="2:65" s="1" customFormat="1" ht="11.25">
      <c r="B193" s="33"/>
      <c r="D193" s="146" t="s">
        <v>152</v>
      </c>
      <c r="F193" s="147" t="s">
        <v>1038</v>
      </c>
      <c r="I193" s="148"/>
      <c r="L193" s="33"/>
      <c r="M193" s="149"/>
      <c r="T193" s="54"/>
      <c r="AT193" s="18" t="s">
        <v>152</v>
      </c>
      <c r="AU193" s="18" t="s">
        <v>86</v>
      </c>
    </row>
    <row r="194" spans="2:65" s="1" customFormat="1" ht="16.5" customHeight="1">
      <c r="B194" s="132"/>
      <c r="C194" s="133" t="s">
        <v>598</v>
      </c>
      <c r="D194" s="133" t="s">
        <v>145</v>
      </c>
      <c r="E194" s="134" t="s">
        <v>1040</v>
      </c>
      <c r="F194" s="135" t="s">
        <v>1041</v>
      </c>
      <c r="G194" s="136" t="s">
        <v>852</v>
      </c>
      <c r="H194" s="137">
        <v>18</v>
      </c>
      <c r="I194" s="138"/>
      <c r="J194" s="139">
        <f>ROUND(I194*H194,2)</f>
        <v>0</v>
      </c>
      <c r="K194" s="135" t="s">
        <v>3</v>
      </c>
      <c r="L194" s="33"/>
      <c r="M194" s="140" t="s">
        <v>3</v>
      </c>
      <c r="N194" s="141" t="s">
        <v>49</v>
      </c>
      <c r="P194" s="142">
        <f>O194*H194</f>
        <v>0</v>
      </c>
      <c r="Q194" s="142">
        <v>0</v>
      </c>
      <c r="R194" s="142">
        <f>Q194*H194</f>
        <v>0</v>
      </c>
      <c r="S194" s="142">
        <v>0</v>
      </c>
      <c r="T194" s="143">
        <f>S194*H194</f>
        <v>0</v>
      </c>
      <c r="AR194" s="144" t="s">
        <v>660</v>
      </c>
      <c r="AT194" s="144" t="s">
        <v>145</v>
      </c>
      <c r="AU194" s="144" t="s">
        <v>86</v>
      </c>
      <c r="AY194" s="18" t="s">
        <v>143</v>
      </c>
      <c r="BE194" s="145">
        <f>IF(N194="základní",J194,0)</f>
        <v>0</v>
      </c>
      <c r="BF194" s="145">
        <f>IF(N194="snížená",J194,0)</f>
        <v>0</v>
      </c>
      <c r="BG194" s="145">
        <f>IF(N194="zákl. přenesená",J194,0)</f>
        <v>0</v>
      </c>
      <c r="BH194" s="145">
        <f>IF(N194="sníž. přenesená",J194,0)</f>
        <v>0</v>
      </c>
      <c r="BI194" s="145">
        <f>IF(N194="nulová",J194,0)</f>
        <v>0</v>
      </c>
      <c r="BJ194" s="18" t="s">
        <v>86</v>
      </c>
      <c r="BK194" s="145">
        <f>ROUND(I194*H194,2)</f>
        <v>0</v>
      </c>
      <c r="BL194" s="18" t="s">
        <v>660</v>
      </c>
      <c r="BM194" s="144" t="s">
        <v>1163</v>
      </c>
    </row>
    <row r="195" spans="2:65" s="1" customFormat="1" ht="11.25">
      <c r="B195" s="33"/>
      <c r="D195" s="146" t="s">
        <v>152</v>
      </c>
      <c r="F195" s="147" t="s">
        <v>1041</v>
      </c>
      <c r="I195" s="148"/>
      <c r="L195" s="33"/>
      <c r="M195" s="149"/>
      <c r="T195" s="54"/>
      <c r="AT195" s="18" t="s">
        <v>152</v>
      </c>
      <c r="AU195" s="18" t="s">
        <v>86</v>
      </c>
    </row>
    <row r="196" spans="2:65" s="1" customFormat="1" ht="16.5" customHeight="1">
      <c r="B196" s="132"/>
      <c r="C196" s="176" t="s">
        <v>605</v>
      </c>
      <c r="D196" s="176" t="s">
        <v>331</v>
      </c>
      <c r="E196" s="177" t="s">
        <v>1043</v>
      </c>
      <c r="F196" s="178" t="s">
        <v>1044</v>
      </c>
      <c r="G196" s="179" t="s">
        <v>852</v>
      </c>
      <c r="H196" s="180">
        <v>18</v>
      </c>
      <c r="I196" s="181"/>
      <c r="J196" s="182">
        <f>ROUND(I196*H196,2)</f>
        <v>0</v>
      </c>
      <c r="K196" s="178" t="s">
        <v>3</v>
      </c>
      <c r="L196" s="183"/>
      <c r="M196" s="184" t="s">
        <v>3</v>
      </c>
      <c r="N196" s="185" t="s">
        <v>49</v>
      </c>
      <c r="P196" s="142">
        <f>O196*H196</f>
        <v>0</v>
      </c>
      <c r="Q196" s="142">
        <v>0</v>
      </c>
      <c r="R196" s="142">
        <f>Q196*H196</f>
        <v>0</v>
      </c>
      <c r="S196" s="142">
        <v>0</v>
      </c>
      <c r="T196" s="143">
        <f>S196*H196</f>
        <v>0</v>
      </c>
      <c r="AR196" s="144" t="s">
        <v>1327</v>
      </c>
      <c r="AT196" s="144" t="s">
        <v>331</v>
      </c>
      <c r="AU196" s="144" t="s">
        <v>86</v>
      </c>
      <c r="AY196" s="18" t="s">
        <v>143</v>
      </c>
      <c r="BE196" s="145">
        <f>IF(N196="základní",J196,0)</f>
        <v>0</v>
      </c>
      <c r="BF196" s="145">
        <f>IF(N196="snížená",J196,0)</f>
        <v>0</v>
      </c>
      <c r="BG196" s="145">
        <f>IF(N196="zákl. přenesená",J196,0)</f>
        <v>0</v>
      </c>
      <c r="BH196" s="145">
        <f>IF(N196="sníž. přenesená",J196,0)</f>
        <v>0</v>
      </c>
      <c r="BI196" s="145">
        <f>IF(N196="nulová",J196,0)</f>
        <v>0</v>
      </c>
      <c r="BJ196" s="18" t="s">
        <v>86</v>
      </c>
      <c r="BK196" s="145">
        <f>ROUND(I196*H196,2)</f>
        <v>0</v>
      </c>
      <c r="BL196" s="18" t="s">
        <v>660</v>
      </c>
      <c r="BM196" s="144" t="s">
        <v>1173</v>
      </c>
    </row>
    <row r="197" spans="2:65" s="1" customFormat="1" ht="11.25">
      <c r="B197" s="33"/>
      <c r="D197" s="146" t="s">
        <v>152</v>
      </c>
      <c r="F197" s="147" t="s">
        <v>1044</v>
      </c>
      <c r="I197" s="148"/>
      <c r="L197" s="33"/>
      <c r="M197" s="149"/>
      <c r="T197" s="54"/>
      <c r="AT197" s="18" t="s">
        <v>152</v>
      </c>
      <c r="AU197" s="18" t="s">
        <v>86</v>
      </c>
    </row>
    <row r="198" spans="2:65" s="1" customFormat="1" ht="16.5" customHeight="1">
      <c r="B198" s="132"/>
      <c r="C198" s="133" t="s">
        <v>611</v>
      </c>
      <c r="D198" s="133" t="s">
        <v>145</v>
      </c>
      <c r="E198" s="134" t="s">
        <v>1046</v>
      </c>
      <c r="F198" s="135" t="s">
        <v>1047</v>
      </c>
      <c r="G198" s="136" t="s">
        <v>852</v>
      </c>
      <c r="H198" s="137">
        <v>36</v>
      </c>
      <c r="I198" s="138"/>
      <c r="J198" s="139">
        <f>ROUND(I198*H198,2)</f>
        <v>0</v>
      </c>
      <c r="K198" s="135" t="s">
        <v>3</v>
      </c>
      <c r="L198" s="33"/>
      <c r="M198" s="140" t="s">
        <v>3</v>
      </c>
      <c r="N198" s="141" t="s">
        <v>49</v>
      </c>
      <c r="P198" s="142">
        <f>O198*H198</f>
        <v>0</v>
      </c>
      <c r="Q198" s="142">
        <v>0</v>
      </c>
      <c r="R198" s="142">
        <f>Q198*H198</f>
        <v>0</v>
      </c>
      <c r="S198" s="142">
        <v>0</v>
      </c>
      <c r="T198" s="143">
        <f>S198*H198</f>
        <v>0</v>
      </c>
      <c r="AR198" s="144" t="s">
        <v>660</v>
      </c>
      <c r="AT198" s="144" t="s">
        <v>145</v>
      </c>
      <c r="AU198" s="144" t="s">
        <v>86</v>
      </c>
      <c r="AY198" s="18" t="s">
        <v>143</v>
      </c>
      <c r="BE198" s="145">
        <f>IF(N198="základní",J198,0)</f>
        <v>0</v>
      </c>
      <c r="BF198" s="145">
        <f>IF(N198="snížená",J198,0)</f>
        <v>0</v>
      </c>
      <c r="BG198" s="145">
        <f>IF(N198="zákl. přenesená",J198,0)</f>
        <v>0</v>
      </c>
      <c r="BH198" s="145">
        <f>IF(N198="sníž. přenesená",J198,0)</f>
        <v>0</v>
      </c>
      <c r="BI198" s="145">
        <f>IF(N198="nulová",J198,0)</f>
        <v>0</v>
      </c>
      <c r="BJ198" s="18" t="s">
        <v>86</v>
      </c>
      <c r="BK198" s="145">
        <f>ROUND(I198*H198,2)</f>
        <v>0</v>
      </c>
      <c r="BL198" s="18" t="s">
        <v>660</v>
      </c>
      <c r="BM198" s="144" t="s">
        <v>1185</v>
      </c>
    </row>
    <row r="199" spans="2:65" s="1" customFormat="1" ht="11.25">
      <c r="B199" s="33"/>
      <c r="D199" s="146" t="s">
        <v>152</v>
      </c>
      <c r="F199" s="147" t="s">
        <v>1047</v>
      </c>
      <c r="I199" s="148"/>
      <c r="L199" s="33"/>
      <c r="M199" s="149"/>
      <c r="T199" s="54"/>
      <c r="AT199" s="18" t="s">
        <v>152</v>
      </c>
      <c r="AU199" s="18" t="s">
        <v>86</v>
      </c>
    </row>
    <row r="200" spans="2:65" s="1" customFormat="1" ht="16.5" customHeight="1">
      <c r="B200" s="132"/>
      <c r="C200" s="176" t="s">
        <v>617</v>
      </c>
      <c r="D200" s="176" t="s">
        <v>331</v>
      </c>
      <c r="E200" s="177" t="s">
        <v>1050</v>
      </c>
      <c r="F200" s="178" t="s">
        <v>1051</v>
      </c>
      <c r="G200" s="179" t="s">
        <v>852</v>
      </c>
      <c r="H200" s="180">
        <v>36</v>
      </c>
      <c r="I200" s="181"/>
      <c r="J200" s="182">
        <f>ROUND(I200*H200,2)</f>
        <v>0</v>
      </c>
      <c r="K200" s="178" t="s">
        <v>3</v>
      </c>
      <c r="L200" s="183"/>
      <c r="M200" s="184" t="s">
        <v>3</v>
      </c>
      <c r="N200" s="185" t="s">
        <v>49</v>
      </c>
      <c r="P200" s="142">
        <f>O200*H200</f>
        <v>0</v>
      </c>
      <c r="Q200" s="142">
        <v>0</v>
      </c>
      <c r="R200" s="142">
        <f>Q200*H200</f>
        <v>0</v>
      </c>
      <c r="S200" s="142">
        <v>0</v>
      </c>
      <c r="T200" s="143">
        <f>S200*H200</f>
        <v>0</v>
      </c>
      <c r="AR200" s="144" t="s">
        <v>1327</v>
      </c>
      <c r="AT200" s="144" t="s">
        <v>331</v>
      </c>
      <c r="AU200" s="144" t="s">
        <v>86</v>
      </c>
      <c r="AY200" s="18" t="s">
        <v>143</v>
      </c>
      <c r="BE200" s="145">
        <f>IF(N200="základní",J200,0)</f>
        <v>0</v>
      </c>
      <c r="BF200" s="145">
        <f>IF(N200="snížená",J200,0)</f>
        <v>0</v>
      </c>
      <c r="BG200" s="145">
        <f>IF(N200="zákl. přenesená",J200,0)</f>
        <v>0</v>
      </c>
      <c r="BH200" s="145">
        <f>IF(N200="sníž. přenesená",J200,0)</f>
        <v>0</v>
      </c>
      <c r="BI200" s="145">
        <f>IF(N200="nulová",J200,0)</f>
        <v>0</v>
      </c>
      <c r="BJ200" s="18" t="s">
        <v>86</v>
      </c>
      <c r="BK200" s="145">
        <f>ROUND(I200*H200,2)</f>
        <v>0</v>
      </c>
      <c r="BL200" s="18" t="s">
        <v>660</v>
      </c>
      <c r="BM200" s="144" t="s">
        <v>1193</v>
      </c>
    </row>
    <row r="201" spans="2:65" s="1" customFormat="1" ht="11.25">
      <c r="B201" s="33"/>
      <c r="D201" s="146" t="s">
        <v>152</v>
      </c>
      <c r="F201" s="147" t="s">
        <v>1051</v>
      </c>
      <c r="I201" s="148"/>
      <c r="L201" s="33"/>
      <c r="M201" s="149"/>
      <c r="T201" s="54"/>
      <c r="AT201" s="18" t="s">
        <v>152</v>
      </c>
      <c r="AU201" s="18" t="s">
        <v>86</v>
      </c>
    </row>
    <row r="202" spans="2:65" s="1" customFormat="1" ht="16.5" customHeight="1">
      <c r="B202" s="132"/>
      <c r="C202" s="133" t="s">
        <v>622</v>
      </c>
      <c r="D202" s="133" t="s">
        <v>145</v>
      </c>
      <c r="E202" s="134" t="s">
        <v>1716</v>
      </c>
      <c r="F202" s="135" t="s">
        <v>1717</v>
      </c>
      <c r="G202" s="136" t="s">
        <v>852</v>
      </c>
      <c r="H202" s="137">
        <v>18</v>
      </c>
      <c r="I202" s="138"/>
      <c r="J202" s="139">
        <f>ROUND(I202*H202,2)</f>
        <v>0</v>
      </c>
      <c r="K202" s="135" t="s">
        <v>3</v>
      </c>
      <c r="L202" s="33"/>
      <c r="M202" s="140" t="s">
        <v>3</v>
      </c>
      <c r="N202" s="141" t="s">
        <v>49</v>
      </c>
      <c r="P202" s="142">
        <f>O202*H202</f>
        <v>0</v>
      </c>
      <c r="Q202" s="142">
        <v>0</v>
      </c>
      <c r="R202" s="142">
        <f>Q202*H202</f>
        <v>0</v>
      </c>
      <c r="S202" s="142">
        <v>0</v>
      </c>
      <c r="T202" s="143">
        <f>S202*H202</f>
        <v>0</v>
      </c>
      <c r="AR202" s="144" t="s">
        <v>660</v>
      </c>
      <c r="AT202" s="144" t="s">
        <v>145</v>
      </c>
      <c r="AU202" s="144" t="s">
        <v>86</v>
      </c>
      <c r="AY202" s="18" t="s">
        <v>143</v>
      </c>
      <c r="BE202" s="145">
        <f>IF(N202="základní",J202,0)</f>
        <v>0</v>
      </c>
      <c r="BF202" s="145">
        <f>IF(N202="snížená",J202,0)</f>
        <v>0</v>
      </c>
      <c r="BG202" s="145">
        <f>IF(N202="zákl. přenesená",J202,0)</f>
        <v>0</v>
      </c>
      <c r="BH202" s="145">
        <f>IF(N202="sníž. přenesená",J202,0)</f>
        <v>0</v>
      </c>
      <c r="BI202" s="145">
        <f>IF(N202="nulová",J202,0)</f>
        <v>0</v>
      </c>
      <c r="BJ202" s="18" t="s">
        <v>86</v>
      </c>
      <c r="BK202" s="145">
        <f>ROUND(I202*H202,2)</f>
        <v>0</v>
      </c>
      <c r="BL202" s="18" t="s">
        <v>660</v>
      </c>
      <c r="BM202" s="144" t="s">
        <v>1200</v>
      </c>
    </row>
    <row r="203" spans="2:65" s="1" customFormat="1" ht="11.25">
      <c r="B203" s="33"/>
      <c r="D203" s="146" t="s">
        <v>152</v>
      </c>
      <c r="F203" s="147" t="s">
        <v>1717</v>
      </c>
      <c r="I203" s="148"/>
      <c r="L203" s="33"/>
      <c r="M203" s="149"/>
      <c r="T203" s="54"/>
      <c r="AT203" s="18" t="s">
        <v>152</v>
      </c>
      <c r="AU203" s="18" t="s">
        <v>86</v>
      </c>
    </row>
    <row r="204" spans="2:65" s="1" customFormat="1" ht="16.5" customHeight="1">
      <c r="B204" s="132"/>
      <c r="C204" s="176" t="s">
        <v>628</v>
      </c>
      <c r="D204" s="176" t="s">
        <v>331</v>
      </c>
      <c r="E204" s="177" t="s">
        <v>1718</v>
      </c>
      <c r="F204" s="178" t="s">
        <v>1719</v>
      </c>
      <c r="G204" s="179" t="s">
        <v>852</v>
      </c>
      <c r="H204" s="180">
        <v>18</v>
      </c>
      <c r="I204" s="181"/>
      <c r="J204" s="182">
        <f>ROUND(I204*H204,2)</f>
        <v>0</v>
      </c>
      <c r="K204" s="178" t="s">
        <v>3</v>
      </c>
      <c r="L204" s="183"/>
      <c r="M204" s="184" t="s">
        <v>3</v>
      </c>
      <c r="N204" s="185" t="s">
        <v>49</v>
      </c>
      <c r="P204" s="142">
        <f>O204*H204</f>
        <v>0</v>
      </c>
      <c r="Q204" s="142">
        <v>0</v>
      </c>
      <c r="R204" s="142">
        <f>Q204*H204</f>
        <v>0</v>
      </c>
      <c r="S204" s="142">
        <v>0</v>
      </c>
      <c r="T204" s="143">
        <f>S204*H204</f>
        <v>0</v>
      </c>
      <c r="AR204" s="144" t="s">
        <v>1327</v>
      </c>
      <c r="AT204" s="144" t="s">
        <v>331</v>
      </c>
      <c r="AU204" s="144" t="s">
        <v>86</v>
      </c>
      <c r="AY204" s="18" t="s">
        <v>143</v>
      </c>
      <c r="BE204" s="145">
        <f>IF(N204="základní",J204,0)</f>
        <v>0</v>
      </c>
      <c r="BF204" s="145">
        <f>IF(N204="snížená",J204,0)</f>
        <v>0</v>
      </c>
      <c r="BG204" s="145">
        <f>IF(N204="zákl. přenesená",J204,0)</f>
        <v>0</v>
      </c>
      <c r="BH204" s="145">
        <f>IF(N204="sníž. přenesená",J204,0)</f>
        <v>0</v>
      </c>
      <c r="BI204" s="145">
        <f>IF(N204="nulová",J204,0)</f>
        <v>0</v>
      </c>
      <c r="BJ204" s="18" t="s">
        <v>86</v>
      </c>
      <c r="BK204" s="145">
        <f>ROUND(I204*H204,2)</f>
        <v>0</v>
      </c>
      <c r="BL204" s="18" t="s">
        <v>660</v>
      </c>
      <c r="BM204" s="144" t="s">
        <v>1720</v>
      </c>
    </row>
    <row r="205" spans="2:65" s="1" customFormat="1" ht="11.25">
      <c r="B205" s="33"/>
      <c r="D205" s="146" t="s">
        <v>152</v>
      </c>
      <c r="F205" s="147" t="s">
        <v>1719</v>
      </c>
      <c r="I205" s="148"/>
      <c r="L205" s="33"/>
      <c r="M205" s="149"/>
      <c r="T205" s="54"/>
      <c r="AT205" s="18" t="s">
        <v>152</v>
      </c>
      <c r="AU205" s="18" t="s">
        <v>86</v>
      </c>
    </row>
    <row r="206" spans="2:65" s="1" customFormat="1" ht="16.5" customHeight="1">
      <c r="B206" s="132"/>
      <c r="C206" s="133" t="s">
        <v>636</v>
      </c>
      <c r="D206" s="133" t="s">
        <v>145</v>
      </c>
      <c r="E206" s="134" t="s">
        <v>1062</v>
      </c>
      <c r="F206" s="135" t="s">
        <v>1063</v>
      </c>
      <c r="G206" s="136" t="s">
        <v>180</v>
      </c>
      <c r="H206" s="137">
        <v>8</v>
      </c>
      <c r="I206" s="138"/>
      <c r="J206" s="139">
        <f>ROUND(I206*H206,2)</f>
        <v>0</v>
      </c>
      <c r="K206" s="135" t="s">
        <v>3</v>
      </c>
      <c r="L206" s="33"/>
      <c r="M206" s="140" t="s">
        <v>3</v>
      </c>
      <c r="N206" s="141" t="s">
        <v>49</v>
      </c>
      <c r="P206" s="142">
        <f>O206*H206</f>
        <v>0</v>
      </c>
      <c r="Q206" s="142">
        <v>0</v>
      </c>
      <c r="R206" s="142">
        <f>Q206*H206</f>
        <v>0</v>
      </c>
      <c r="S206" s="142">
        <v>0</v>
      </c>
      <c r="T206" s="143">
        <f>S206*H206</f>
        <v>0</v>
      </c>
      <c r="AR206" s="144" t="s">
        <v>660</v>
      </c>
      <c r="AT206" s="144" t="s">
        <v>145</v>
      </c>
      <c r="AU206" s="144" t="s">
        <v>86</v>
      </c>
      <c r="AY206" s="18" t="s">
        <v>143</v>
      </c>
      <c r="BE206" s="145">
        <f>IF(N206="základní",J206,0)</f>
        <v>0</v>
      </c>
      <c r="BF206" s="145">
        <f>IF(N206="snížená",J206,0)</f>
        <v>0</v>
      </c>
      <c r="BG206" s="145">
        <f>IF(N206="zákl. přenesená",J206,0)</f>
        <v>0</v>
      </c>
      <c r="BH206" s="145">
        <f>IF(N206="sníž. přenesená",J206,0)</f>
        <v>0</v>
      </c>
      <c r="BI206" s="145">
        <f>IF(N206="nulová",J206,0)</f>
        <v>0</v>
      </c>
      <c r="BJ206" s="18" t="s">
        <v>86</v>
      </c>
      <c r="BK206" s="145">
        <f>ROUND(I206*H206,2)</f>
        <v>0</v>
      </c>
      <c r="BL206" s="18" t="s">
        <v>660</v>
      </c>
      <c r="BM206" s="144" t="s">
        <v>1721</v>
      </c>
    </row>
    <row r="207" spans="2:65" s="1" customFormat="1" ht="11.25">
      <c r="B207" s="33"/>
      <c r="D207" s="146" t="s">
        <v>152</v>
      </c>
      <c r="F207" s="147" t="s">
        <v>1063</v>
      </c>
      <c r="I207" s="148"/>
      <c r="L207" s="33"/>
      <c r="M207" s="149"/>
      <c r="T207" s="54"/>
      <c r="AT207" s="18" t="s">
        <v>152</v>
      </c>
      <c r="AU207" s="18" t="s">
        <v>86</v>
      </c>
    </row>
    <row r="208" spans="2:65" s="1" customFormat="1" ht="16.5" customHeight="1">
      <c r="B208" s="132"/>
      <c r="C208" s="176" t="s">
        <v>642</v>
      </c>
      <c r="D208" s="176" t="s">
        <v>331</v>
      </c>
      <c r="E208" s="177" t="s">
        <v>1066</v>
      </c>
      <c r="F208" s="178" t="s">
        <v>1067</v>
      </c>
      <c r="G208" s="179" t="s">
        <v>180</v>
      </c>
      <c r="H208" s="180">
        <v>8</v>
      </c>
      <c r="I208" s="181"/>
      <c r="J208" s="182">
        <f>ROUND(I208*H208,2)</f>
        <v>0</v>
      </c>
      <c r="K208" s="178" t="s">
        <v>3</v>
      </c>
      <c r="L208" s="183"/>
      <c r="M208" s="184" t="s">
        <v>3</v>
      </c>
      <c r="N208" s="185" t="s">
        <v>49</v>
      </c>
      <c r="P208" s="142">
        <f>O208*H208</f>
        <v>0</v>
      </c>
      <c r="Q208" s="142">
        <v>0</v>
      </c>
      <c r="R208" s="142">
        <f>Q208*H208</f>
        <v>0</v>
      </c>
      <c r="S208" s="142">
        <v>0</v>
      </c>
      <c r="T208" s="143">
        <f>S208*H208</f>
        <v>0</v>
      </c>
      <c r="AR208" s="144" t="s">
        <v>1327</v>
      </c>
      <c r="AT208" s="144" t="s">
        <v>331</v>
      </c>
      <c r="AU208" s="144" t="s">
        <v>86</v>
      </c>
      <c r="AY208" s="18" t="s">
        <v>143</v>
      </c>
      <c r="BE208" s="145">
        <f>IF(N208="základní",J208,0)</f>
        <v>0</v>
      </c>
      <c r="BF208" s="145">
        <f>IF(N208="snížená",J208,0)</f>
        <v>0</v>
      </c>
      <c r="BG208" s="145">
        <f>IF(N208="zákl. přenesená",J208,0)</f>
        <v>0</v>
      </c>
      <c r="BH208" s="145">
        <f>IF(N208="sníž. přenesená",J208,0)</f>
        <v>0</v>
      </c>
      <c r="BI208" s="145">
        <f>IF(N208="nulová",J208,0)</f>
        <v>0</v>
      </c>
      <c r="BJ208" s="18" t="s">
        <v>86</v>
      </c>
      <c r="BK208" s="145">
        <f>ROUND(I208*H208,2)</f>
        <v>0</v>
      </c>
      <c r="BL208" s="18" t="s">
        <v>660</v>
      </c>
      <c r="BM208" s="144" t="s">
        <v>1722</v>
      </c>
    </row>
    <row r="209" spans="2:65" s="1" customFormat="1" ht="11.25">
      <c r="B209" s="33"/>
      <c r="D209" s="146" t="s">
        <v>152</v>
      </c>
      <c r="F209" s="147" t="s">
        <v>1067</v>
      </c>
      <c r="I209" s="148"/>
      <c r="L209" s="33"/>
      <c r="M209" s="149"/>
      <c r="T209" s="54"/>
      <c r="AT209" s="18" t="s">
        <v>152</v>
      </c>
      <c r="AU209" s="18" t="s">
        <v>86</v>
      </c>
    </row>
    <row r="210" spans="2:65" s="1" customFormat="1" ht="16.5" customHeight="1">
      <c r="B210" s="132"/>
      <c r="C210" s="133" t="s">
        <v>648</v>
      </c>
      <c r="D210" s="133" t="s">
        <v>145</v>
      </c>
      <c r="E210" s="134" t="s">
        <v>1070</v>
      </c>
      <c r="F210" s="135" t="s">
        <v>1071</v>
      </c>
      <c r="G210" s="136" t="s">
        <v>852</v>
      </c>
      <c r="H210" s="137">
        <v>1</v>
      </c>
      <c r="I210" s="138"/>
      <c r="J210" s="139">
        <f>ROUND(I210*H210,2)</f>
        <v>0</v>
      </c>
      <c r="K210" s="135" t="s">
        <v>3</v>
      </c>
      <c r="L210" s="33"/>
      <c r="M210" s="140" t="s">
        <v>3</v>
      </c>
      <c r="N210" s="141" t="s">
        <v>49</v>
      </c>
      <c r="P210" s="142">
        <f>O210*H210</f>
        <v>0</v>
      </c>
      <c r="Q210" s="142">
        <v>0</v>
      </c>
      <c r="R210" s="142">
        <f>Q210*H210</f>
        <v>0</v>
      </c>
      <c r="S210" s="142">
        <v>0</v>
      </c>
      <c r="T210" s="143">
        <f>S210*H210</f>
        <v>0</v>
      </c>
      <c r="AR210" s="144" t="s">
        <v>660</v>
      </c>
      <c r="AT210" s="144" t="s">
        <v>145</v>
      </c>
      <c r="AU210" s="144" t="s">
        <v>86</v>
      </c>
      <c r="AY210" s="18" t="s">
        <v>143</v>
      </c>
      <c r="BE210" s="145">
        <f>IF(N210="základní",J210,0)</f>
        <v>0</v>
      </c>
      <c r="BF210" s="145">
        <f>IF(N210="snížená",J210,0)</f>
        <v>0</v>
      </c>
      <c r="BG210" s="145">
        <f>IF(N210="zákl. přenesená",J210,0)</f>
        <v>0</v>
      </c>
      <c r="BH210" s="145">
        <f>IF(N210="sníž. přenesená",J210,0)</f>
        <v>0</v>
      </c>
      <c r="BI210" s="145">
        <f>IF(N210="nulová",J210,0)</f>
        <v>0</v>
      </c>
      <c r="BJ210" s="18" t="s">
        <v>86</v>
      </c>
      <c r="BK210" s="145">
        <f>ROUND(I210*H210,2)</f>
        <v>0</v>
      </c>
      <c r="BL210" s="18" t="s">
        <v>660</v>
      </c>
      <c r="BM210" s="144" t="s">
        <v>1723</v>
      </c>
    </row>
    <row r="211" spans="2:65" s="1" customFormat="1" ht="11.25">
      <c r="B211" s="33"/>
      <c r="D211" s="146" t="s">
        <v>152</v>
      </c>
      <c r="F211" s="147" t="s">
        <v>1071</v>
      </c>
      <c r="I211" s="148"/>
      <c r="L211" s="33"/>
      <c r="M211" s="149"/>
      <c r="T211" s="54"/>
      <c r="AT211" s="18" t="s">
        <v>152</v>
      </c>
      <c r="AU211" s="18" t="s">
        <v>86</v>
      </c>
    </row>
    <row r="212" spans="2:65" s="1" customFormat="1" ht="16.5" customHeight="1">
      <c r="B212" s="132"/>
      <c r="C212" s="176" t="s">
        <v>657</v>
      </c>
      <c r="D212" s="176" t="s">
        <v>331</v>
      </c>
      <c r="E212" s="177" t="s">
        <v>1724</v>
      </c>
      <c r="F212" s="178" t="s">
        <v>1075</v>
      </c>
      <c r="G212" s="179" t="s">
        <v>852</v>
      </c>
      <c r="H212" s="180">
        <v>1</v>
      </c>
      <c r="I212" s="181"/>
      <c r="J212" s="182">
        <f>ROUND(I212*H212,2)</f>
        <v>0</v>
      </c>
      <c r="K212" s="178" t="s">
        <v>3</v>
      </c>
      <c r="L212" s="183"/>
      <c r="M212" s="184" t="s">
        <v>3</v>
      </c>
      <c r="N212" s="185" t="s">
        <v>49</v>
      </c>
      <c r="P212" s="142">
        <f>O212*H212</f>
        <v>0</v>
      </c>
      <c r="Q212" s="142">
        <v>0</v>
      </c>
      <c r="R212" s="142">
        <f>Q212*H212</f>
        <v>0</v>
      </c>
      <c r="S212" s="142">
        <v>0</v>
      </c>
      <c r="T212" s="143">
        <f>S212*H212</f>
        <v>0</v>
      </c>
      <c r="AR212" s="144" t="s">
        <v>1327</v>
      </c>
      <c r="AT212" s="144" t="s">
        <v>331</v>
      </c>
      <c r="AU212" s="144" t="s">
        <v>86</v>
      </c>
      <c r="AY212" s="18" t="s">
        <v>143</v>
      </c>
      <c r="BE212" s="145">
        <f>IF(N212="základní",J212,0)</f>
        <v>0</v>
      </c>
      <c r="BF212" s="145">
        <f>IF(N212="snížená",J212,0)</f>
        <v>0</v>
      </c>
      <c r="BG212" s="145">
        <f>IF(N212="zákl. přenesená",J212,0)</f>
        <v>0</v>
      </c>
      <c r="BH212" s="145">
        <f>IF(N212="sníž. přenesená",J212,0)</f>
        <v>0</v>
      </c>
      <c r="BI212" s="145">
        <f>IF(N212="nulová",J212,0)</f>
        <v>0</v>
      </c>
      <c r="BJ212" s="18" t="s">
        <v>86</v>
      </c>
      <c r="BK212" s="145">
        <f>ROUND(I212*H212,2)</f>
        <v>0</v>
      </c>
      <c r="BL212" s="18" t="s">
        <v>660</v>
      </c>
      <c r="BM212" s="144" t="s">
        <v>1725</v>
      </c>
    </row>
    <row r="213" spans="2:65" s="1" customFormat="1" ht="11.25">
      <c r="B213" s="33"/>
      <c r="D213" s="146" t="s">
        <v>152</v>
      </c>
      <c r="F213" s="147" t="s">
        <v>1075</v>
      </c>
      <c r="I213" s="148"/>
      <c r="L213" s="33"/>
      <c r="M213" s="149"/>
      <c r="T213" s="54"/>
      <c r="AT213" s="18" t="s">
        <v>152</v>
      </c>
      <c r="AU213" s="18" t="s">
        <v>86</v>
      </c>
    </row>
    <row r="214" spans="2:65" s="1" customFormat="1" ht="16.5" customHeight="1">
      <c r="B214" s="132"/>
      <c r="C214" s="133" t="s">
        <v>665</v>
      </c>
      <c r="D214" s="133" t="s">
        <v>145</v>
      </c>
      <c r="E214" s="134" t="s">
        <v>1078</v>
      </c>
      <c r="F214" s="135" t="s">
        <v>1079</v>
      </c>
      <c r="G214" s="136" t="s">
        <v>852</v>
      </c>
      <c r="H214" s="137">
        <v>1</v>
      </c>
      <c r="I214" s="138"/>
      <c r="J214" s="139">
        <f>ROUND(I214*H214,2)</f>
        <v>0</v>
      </c>
      <c r="K214" s="135" t="s">
        <v>3</v>
      </c>
      <c r="L214" s="33"/>
      <c r="M214" s="140" t="s">
        <v>3</v>
      </c>
      <c r="N214" s="141" t="s">
        <v>49</v>
      </c>
      <c r="P214" s="142">
        <f>O214*H214</f>
        <v>0</v>
      </c>
      <c r="Q214" s="142">
        <v>0</v>
      </c>
      <c r="R214" s="142">
        <f>Q214*H214</f>
        <v>0</v>
      </c>
      <c r="S214" s="142">
        <v>0</v>
      </c>
      <c r="T214" s="143">
        <f>S214*H214</f>
        <v>0</v>
      </c>
      <c r="AR214" s="144" t="s">
        <v>660</v>
      </c>
      <c r="AT214" s="144" t="s">
        <v>145</v>
      </c>
      <c r="AU214" s="144" t="s">
        <v>86</v>
      </c>
      <c r="AY214" s="18" t="s">
        <v>143</v>
      </c>
      <c r="BE214" s="145">
        <f>IF(N214="základní",J214,0)</f>
        <v>0</v>
      </c>
      <c r="BF214" s="145">
        <f>IF(N214="snížená",J214,0)</f>
        <v>0</v>
      </c>
      <c r="BG214" s="145">
        <f>IF(N214="zákl. přenesená",J214,0)</f>
        <v>0</v>
      </c>
      <c r="BH214" s="145">
        <f>IF(N214="sníž. přenesená",J214,0)</f>
        <v>0</v>
      </c>
      <c r="BI214" s="145">
        <f>IF(N214="nulová",J214,0)</f>
        <v>0</v>
      </c>
      <c r="BJ214" s="18" t="s">
        <v>86</v>
      </c>
      <c r="BK214" s="145">
        <f>ROUND(I214*H214,2)</f>
        <v>0</v>
      </c>
      <c r="BL214" s="18" t="s">
        <v>660</v>
      </c>
      <c r="BM214" s="144" t="s">
        <v>1726</v>
      </c>
    </row>
    <row r="215" spans="2:65" s="1" customFormat="1" ht="11.25">
      <c r="B215" s="33"/>
      <c r="D215" s="146" t="s">
        <v>152</v>
      </c>
      <c r="F215" s="147" t="s">
        <v>1079</v>
      </c>
      <c r="I215" s="148"/>
      <c r="L215" s="33"/>
      <c r="M215" s="149"/>
      <c r="T215" s="54"/>
      <c r="AT215" s="18" t="s">
        <v>152</v>
      </c>
      <c r="AU215" s="18" t="s">
        <v>86</v>
      </c>
    </row>
    <row r="216" spans="2:65" s="1" customFormat="1" ht="16.5" customHeight="1">
      <c r="B216" s="132"/>
      <c r="C216" s="176" t="s">
        <v>660</v>
      </c>
      <c r="D216" s="176" t="s">
        <v>331</v>
      </c>
      <c r="E216" s="177" t="s">
        <v>1082</v>
      </c>
      <c r="F216" s="178" t="s">
        <v>1083</v>
      </c>
      <c r="G216" s="179" t="s">
        <v>852</v>
      </c>
      <c r="H216" s="180">
        <v>1</v>
      </c>
      <c r="I216" s="181"/>
      <c r="J216" s="182">
        <f>ROUND(I216*H216,2)</f>
        <v>0</v>
      </c>
      <c r="K216" s="178" t="s">
        <v>3</v>
      </c>
      <c r="L216" s="183"/>
      <c r="M216" s="184" t="s">
        <v>3</v>
      </c>
      <c r="N216" s="185" t="s">
        <v>49</v>
      </c>
      <c r="P216" s="142">
        <f>O216*H216</f>
        <v>0</v>
      </c>
      <c r="Q216" s="142">
        <v>0</v>
      </c>
      <c r="R216" s="142">
        <f>Q216*H216</f>
        <v>0</v>
      </c>
      <c r="S216" s="142">
        <v>0</v>
      </c>
      <c r="T216" s="143">
        <f>S216*H216</f>
        <v>0</v>
      </c>
      <c r="AR216" s="144" t="s">
        <v>1327</v>
      </c>
      <c r="AT216" s="144" t="s">
        <v>331</v>
      </c>
      <c r="AU216" s="144" t="s">
        <v>86</v>
      </c>
      <c r="AY216" s="18" t="s">
        <v>143</v>
      </c>
      <c r="BE216" s="145">
        <f>IF(N216="základní",J216,0)</f>
        <v>0</v>
      </c>
      <c r="BF216" s="145">
        <f>IF(N216="snížená",J216,0)</f>
        <v>0</v>
      </c>
      <c r="BG216" s="145">
        <f>IF(N216="zákl. přenesená",J216,0)</f>
        <v>0</v>
      </c>
      <c r="BH216" s="145">
        <f>IF(N216="sníž. přenesená",J216,0)</f>
        <v>0</v>
      </c>
      <c r="BI216" s="145">
        <f>IF(N216="nulová",J216,0)</f>
        <v>0</v>
      </c>
      <c r="BJ216" s="18" t="s">
        <v>86</v>
      </c>
      <c r="BK216" s="145">
        <f>ROUND(I216*H216,2)</f>
        <v>0</v>
      </c>
      <c r="BL216" s="18" t="s">
        <v>660</v>
      </c>
      <c r="BM216" s="144" t="s">
        <v>1727</v>
      </c>
    </row>
    <row r="217" spans="2:65" s="1" customFormat="1" ht="11.25">
      <c r="B217" s="33"/>
      <c r="D217" s="146" t="s">
        <v>152</v>
      </c>
      <c r="F217" s="147" t="s">
        <v>1083</v>
      </c>
      <c r="I217" s="148"/>
      <c r="L217" s="33"/>
      <c r="M217" s="149"/>
      <c r="T217" s="54"/>
      <c r="AT217" s="18" t="s">
        <v>152</v>
      </c>
      <c r="AU217" s="18" t="s">
        <v>86</v>
      </c>
    </row>
    <row r="218" spans="2:65" s="1" customFormat="1" ht="16.5" customHeight="1">
      <c r="B218" s="132"/>
      <c r="C218" s="133" t="s">
        <v>1049</v>
      </c>
      <c r="D218" s="133" t="s">
        <v>145</v>
      </c>
      <c r="E218" s="134" t="s">
        <v>1086</v>
      </c>
      <c r="F218" s="135" t="s">
        <v>1087</v>
      </c>
      <c r="G218" s="136" t="s">
        <v>852</v>
      </c>
      <c r="H218" s="137">
        <v>1</v>
      </c>
      <c r="I218" s="138"/>
      <c r="J218" s="139">
        <f>ROUND(I218*H218,2)</f>
        <v>0</v>
      </c>
      <c r="K218" s="135" t="s">
        <v>3</v>
      </c>
      <c r="L218" s="33"/>
      <c r="M218" s="140" t="s">
        <v>3</v>
      </c>
      <c r="N218" s="141" t="s">
        <v>49</v>
      </c>
      <c r="P218" s="142">
        <f>O218*H218</f>
        <v>0</v>
      </c>
      <c r="Q218" s="142">
        <v>0</v>
      </c>
      <c r="R218" s="142">
        <f>Q218*H218</f>
        <v>0</v>
      </c>
      <c r="S218" s="142">
        <v>0</v>
      </c>
      <c r="T218" s="143">
        <f>S218*H218</f>
        <v>0</v>
      </c>
      <c r="AR218" s="144" t="s">
        <v>660</v>
      </c>
      <c r="AT218" s="144" t="s">
        <v>145</v>
      </c>
      <c r="AU218" s="144" t="s">
        <v>86</v>
      </c>
      <c r="AY218" s="18" t="s">
        <v>143</v>
      </c>
      <c r="BE218" s="145">
        <f>IF(N218="základní",J218,0)</f>
        <v>0</v>
      </c>
      <c r="BF218" s="145">
        <f>IF(N218="snížená",J218,0)</f>
        <v>0</v>
      </c>
      <c r="BG218" s="145">
        <f>IF(N218="zákl. přenesená",J218,0)</f>
        <v>0</v>
      </c>
      <c r="BH218" s="145">
        <f>IF(N218="sníž. přenesená",J218,0)</f>
        <v>0</v>
      </c>
      <c r="BI218" s="145">
        <f>IF(N218="nulová",J218,0)</f>
        <v>0</v>
      </c>
      <c r="BJ218" s="18" t="s">
        <v>86</v>
      </c>
      <c r="BK218" s="145">
        <f>ROUND(I218*H218,2)</f>
        <v>0</v>
      </c>
      <c r="BL218" s="18" t="s">
        <v>660</v>
      </c>
      <c r="BM218" s="144" t="s">
        <v>1728</v>
      </c>
    </row>
    <row r="219" spans="2:65" s="1" customFormat="1" ht="11.25">
      <c r="B219" s="33"/>
      <c r="D219" s="146" t="s">
        <v>152</v>
      </c>
      <c r="F219" s="147" t="s">
        <v>1087</v>
      </c>
      <c r="I219" s="148"/>
      <c r="L219" s="33"/>
      <c r="M219" s="149"/>
      <c r="T219" s="54"/>
      <c r="AT219" s="18" t="s">
        <v>152</v>
      </c>
      <c r="AU219" s="18" t="s">
        <v>86</v>
      </c>
    </row>
    <row r="220" spans="2:65" s="1" customFormat="1" ht="16.5" customHeight="1">
      <c r="B220" s="132"/>
      <c r="C220" s="176" t="s">
        <v>1053</v>
      </c>
      <c r="D220" s="176" t="s">
        <v>331</v>
      </c>
      <c r="E220" s="177" t="s">
        <v>1729</v>
      </c>
      <c r="F220" s="178" t="s">
        <v>1091</v>
      </c>
      <c r="G220" s="179" t="s">
        <v>852</v>
      </c>
      <c r="H220" s="180">
        <v>1</v>
      </c>
      <c r="I220" s="181"/>
      <c r="J220" s="182">
        <f>ROUND(I220*H220,2)</f>
        <v>0</v>
      </c>
      <c r="K220" s="178" t="s">
        <v>3</v>
      </c>
      <c r="L220" s="183"/>
      <c r="M220" s="184" t="s">
        <v>3</v>
      </c>
      <c r="N220" s="185" t="s">
        <v>49</v>
      </c>
      <c r="P220" s="142">
        <f>O220*H220</f>
        <v>0</v>
      </c>
      <c r="Q220" s="142">
        <v>0</v>
      </c>
      <c r="R220" s="142">
        <f>Q220*H220</f>
        <v>0</v>
      </c>
      <c r="S220" s="142">
        <v>0</v>
      </c>
      <c r="T220" s="143">
        <f>S220*H220</f>
        <v>0</v>
      </c>
      <c r="AR220" s="144" t="s">
        <v>1327</v>
      </c>
      <c r="AT220" s="144" t="s">
        <v>331</v>
      </c>
      <c r="AU220" s="144" t="s">
        <v>86</v>
      </c>
      <c r="AY220" s="18" t="s">
        <v>143</v>
      </c>
      <c r="BE220" s="145">
        <f>IF(N220="základní",J220,0)</f>
        <v>0</v>
      </c>
      <c r="BF220" s="145">
        <f>IF(N220="snížená",J220,0)</f>
        <v>0</v>
      </c>
      <c r="BG220" s="145">
        <f>IF(N220="zákl. přenesená",J220,0)</f>
        <v>0</v>
      </c>
      <c r="BH220" s="145">
        <f>IF(N220="sníž. přenesená",J220,0)</f>
        <v>0</v>
      </c>
      <c r="BI220" s="145">
        <f>IF(N220="nulová",J220,0)</f>
        <v>0</v>
      </c>
      <c r="BJ220" s="18" t="s">
        <v>86</v>
      </c>
      <c r="BK220" s="145">
        <f>ROUND(I220*H220,2)</f>
        <v>0</v>
      </c>
      <c r="BL220" s="18" t="s">
        <v>660</v>
      </c>
      <c r="BM220" s="144" t="s">
        <v>1730</v>
      </c>
    </row>
    <row r="221" spans="2:65" s="1" customFormat="1" ht="11.25">
      <c r="B221" s="33"/>
      <c r="D221" s="146" t="s">
        <v>152</v>
      </c>
      <c r="F221" s="147" t="s">
        <v>1091</v>
      </c>
      <c r="I221" s="148"/>
      <c r="L221" s="33"/>
      <c r="M221" s="149"/>
      <c r="T221" s="54"/>
      <c r="AT221" s="18" t="s">
        <v>152</v>
      </c>
      <c r="AU221" s="18" t="s">
        <v>86</v>
      </c>
    </row>
    <row r="222" spans="2:65" s="11" customFormat="1" ht="25.9" customHeight="1">
      <c r="B222" s="120"/>
      <c r="D222" s="121" t="s">
        <v>77</v>
      </c>
      <c r="E222" s="122" t="s">
        <v>1026</v>
      </c>
      <c r="F222" s="122" t="s">
        <v>1731</v>
      </c>
      <c r="I222" s="123"/>
      <c r="J222" s="124">
        <f>BK222</f>
        <v>0</v>
      </c>
      <c r="L222" s="120"/>
      <c r="M222" s="125"/>
      <c r="P222" s="126">
        <f>SUM(P223:P266)</f>
        <v>0</v>
      </c>
      <c r="R222" s="126">
        <f>SUM(R223:R266)</f>
        <v>0</v>
      </c>
      <c r="T222" s="127">
        <f>SUM(T223:T266)</f>
        <v>0</v>
      </c>
      <c r="AR222" s="121" t="s">
        <v>86</v>
      </c>
      <c r="AT222" s="128" t="s">
        <v>77</v>
      </c>
      <c r="AU222" s="128" t="s">
        <v>78</v>
      </c>
      <c r="AY222" s="121" t="s">
        <v>143</v>
      </c>
      <c r="BK222" s="129">
        <f>SUM(BK223:BK266)</f>
        <v>0</v>
      </c>
    </row>
    <row r="223" spans="2:65" s="1" customFormat="1" ht="16.5" customHeight="1">
      <c r="B223" s="132"/>
      <c r="C223" s="133" t="s">
        <v>1057</v>
      </c>
      <c r="D223" s="133" t="s">
        <v>145</v>
      </c>
      <c r="E223" s="134" t="s">
        <v>1732</v>
      </c>
      <c r="F223" s="135" t="s">
        <v>1733</v>
      </c>
      <c r="G223" s="136" t="s">
        <v>180</v>
      </c>
      <c r="H223" s="137">
        <v>10</v>
      </c>
      <c r="I223" s="138"/>
      <c r="J223" s="139">
        <f>ROUND(I223*H223,2)</f>
        <v>0</v>
      </c>
      <c r="K223" s="135" t="s">
        <v>3</v>
      </c>
      <c r="L223" s="33"/>
      <c r="M223" s="140" t="s">
        <v>3</v>
      </c>
      <c r="N223" s="141" t="s">
        <v>49</v>
      </c>
      <c r="P223" s="142">
        <f>O223*H223</f>
        <v>0</v>
      </c>
      <c r="Q223" s="142">
        <v>0</v>
      </c>
      <c r="R223" s="142">
        <f>Q223*H223</f>
        <v>0</v>
      </c>
      <c r="S223" s="142">
        <v>0</v>
      </c>
      <c r="T223" s="143">
        <f>S223*H223</f>
        <v>0</v>
      </c>
      <c r="AR223" s="144" t="s">
        <v>660</v>
      </c>
      <c r="AT223" s="144" t="s">
        <v>145</v>
      </c>
      <c r="AU223" s="144" t="s">
        <v>86</v>
      </c>
      <c r="AY223" s="18" t="s">
        <v>143</v>
      </c>
      <c r="BE223" s="145">
        <f>IF(N223="základní",J223,0)</f>
        <v>0</v>
      </c>
      <c r="BF223" s="145">
        <f>IF(N223="snížená",J223,0)</f>
        <v>0</v>
      </c>
      <c r="BG223" s="145">
        <f>IF(N223="zákl. přenesená",J223,0)</f>
        <v>0</v>
      </c>
      <c r="BH223" s="145">
        <f>IF(N223="sníž. přenesená",J223,0)</f>
        <v>0</v>
      </c>
      <c r="BI223" s="145">
        <f>IF(N223="nulová",J223,0)</f>
        <v>0</v>
      </c>
      <c r="BJ223" s="18" t="s">
        <v>86</v>
      </c>
      <c r="BK223" s="145">
        <f>ROUND(I223*H223,2)</f>
        <v>0</v>
      </c>
      <c r="BL223" s="18" t="s">
        <v>660</v>
      </c>
      <c r="BM223" s="144" t="s">
        <v>1734</v>
      </c>
    </row>
    <row r="224" spans="2:65" s="1" customFormat="1" ht="11.25">
      <c r="B224" s="33"/>
      <c r="D224" s="146" t="s">
        <v>152</v>
      </c>
      <c r="F224" s="147" t="s">
        <v>1733</v>
      </c>
      <c r="I224" s="148"/>
      <c r="L224" s="33"/>
      <c r="M224" s="149"/>
      <c r="T224" s="54"/>
      <c r="AT224" s="18" t="s">
        <v>152</v>
      </c>
      <c r="AU224" s="18" t="s">
        <v>86</v>
      </c>
    </row>
    <row r="225" spans="2:65" s="1" customFormat="1" ht="16.5" customHeight="1">
      <c r="B225" s="132"/>
      <c r="C225" s="176" t="s">
        <v>1061</v>
      </c>
      <c r="D225" s="176" t="s">
        <v>331</v>
      </c>
      <c r="E225" s="177" t="s">
        <v>1735</v>
      </c>
      <c r="F225" s="178" t="s">
        <v>1736</v>
      </c>
      <c r="G225" s="179" t="s">
        <v>180</v>
      </c>
      <c r="H225" s="180">
        <v>10</v>
      </c>
      <c r="I225" s="181"/>
      <c r="J225" s="182">
        <f>ROUND(I225*H225,2)</f>
        <v>0</v>
      </c>
      <c r="K225" s="178" t="s">
        <v>3</v>
      </c>
      <c r="L225" s="183"/>
      <c r="M225" s="184" t="s">
        <v>3</v>
      </c>
      <c r="N225" s="185" t="s">
        <v>49</v>
      </c>
      <c r="P225" s="142">
        <f>O225*H225</f>
        <v>0</v>
      </c>
      <c r="Q225" s="142">
        <v>0</v>
      </c>
      <c r="R225" s="142">
        <f>Q225*H225</f>
        <v>0</v>
      </c>
      <c r="S225" s="142">
        <v>0</v>
      </c>
      <c r="T225" s="143">
        <f>S225*H225</f>
        <v>0</v>
      </c>
      <c r="AR225" s="144" t="s">
        <v>1327</v>
      </c>
      <c r="AT225" s="144" t="s">
        <v>331</v>
      </c>
      <c r="AU225" s="144" t="s">
        <v>86</v>
      </c>
      <c r="AY225" s="18" t="s">
        <v>143</v>
      </c>
      <c r="BE225" s="145">
        <f>IF(N225="základní",J225,0)</f>
        <v>0</v>
      </c>
      <c r="BF225" s="145">
        <f>IF(N225="snížená",J225,0)</f>
        <v>0</v>
      </c>
      <c r="BG225" s="145">
        <f>IF(N225="zákl. přenesená",J225,0)</f>
        <v>0</v>
      </c>
      <c r="BH225" s="145">
        <f>IF(N225="sníž. přenesená",J225,0)</f>
        <v>0</v>
      </c>
      <c r="BI225" s="145">
        <f>IF(N225="nulová",J225,0)</f>
        <v>0</v>
      </c>
      <c r="BJ225" s="18" t="s">
        <v>86</v>
      </c>
      <c r="BK225" s="145">
        <f>ROUND(I225*H225,2)</f>
        <v>0</v>
      </c>
      <c r="BL225" s="18" t="s">
        <v>660</v>
      </c>
      <c r="BM225" s="144" t="s">
        <v>668</v>
      </c>
    </row>
    <row r="226" spans="2:65" s="1" customFormat="1" ht="11.25">
      <c r="B226" s="33"/>
      <c r="D226" s="146" t="s">
        <v>152</v>
      </c>
      <c r="F226" s="147" t="s">
        <v>1736</v>
      </c>
      <c r="I226" s="148"/>
      <c r="L226" s="33"/>
      <c r="M226" s="149"/>
      <c r="T226" s="54"/>
      <c r="AT226" s="18" t="s">
        <v>152</v>
      </c>
      <c r="AU226" s="18" t="s">
        <v>86</v>
      </c>
    </row>
    <row r="227" spans="2:65" s="1" customFormat="1" ht="16.5" customHeight="1">
      <c r="B227" s="132"/>
      <c r="C227" s="133" t="s">
        <v>1065</v>
      </c>
      <c r="D227" s="133" t="s">
        <v>145</v>
      </c>
      <c r="E227" s="134" t="s">
        <v>1737</v>
      </c>
      <c r="F227" s="135" t="s">
        <v>1738</v>
      </c>
      <c r="G227" s="136" t="s">
        <v>852</v>
      </c>
      <c r="H227" s="137">
        <v>10</v>
      </c>
      <c r="I227" s="138"/>
      <c r="J227" s="139">
        <f>ROUND(I227*H227,2)</f>
        <v>0</v>
      </c>
      <c r="K227" s="135" t="s">
        <v>3</v>
      </c>
      <c r="L227" s="33"/>
      <c r="M227" s="140" t="s">
        <v>3</v>
      </c>
      <c r="N227" s="141" t="s">
        <v>49</v>
      </c>
      <c r="P227" s="142">
        <f>O227*H227</f>
        <v>0</v>
      </c>
      <c r="Q227" s="142">
        <v>0</v>
      </c>
      <c r="R227" s="142">
        <f>Q227*H227</f>
        <v>0</v>
      </c>
      <c r="S227" s="142">
        <v>0</v>
      </c>
      <c r="T227" s="143">
        <f>S227*H227</f>
        <v>0</v>
      </c>
      <c r="AR227" s="144" t="s">
        <v>660</v>
      </c>
      <c r="AT227" s="144" t="s">
        <v>145</v>
      </c>
      <c r="AU227" s="144" t="s">
        <v>86</v>
      </c>
      <c r="AY227" s="18" t="s">
        <v>143</v>
      </c>
      <c r="BE227" s="145">
        <f>IF(N227="základní",J227,0)</f>
        <v>0</v>
      </c>
      <c r="BF227" s="145">
        <f>IF(N227="snížená",J227,0)</f>
        <v>0</v>
      </c>
      <c r="BG227" s="145">
        <f>IF(N227="zákl. přenesená",J227,0)</f>
        <v>0</v>
      </c>
      <c r="BH227" s="145">
        <f>IF(N227="sníž. přenesená",J227,0)</f>
        <v>0</v>
      </c>
      <c r="BI227" s="145">
        <f>IF(N227="nulová",J227,0)</f>
        <v>0</v>
      </c>
      <c r="BJ227" s="18" t="s">
        <v>86</v>
      </c>
      <c r="BK227" s="145">
        <f>ROUND(I227*H227,2)</f>
        <v>0</v>
      </c>
      <c r="BL227" s="18" t="s">
        <v>660</v>
      </c>
      <c r="BM227" s="144" t="s">
        <v>1739</v>
      </c>
    </row>
    <row r="228" spans="2:65" s="1" customFormat="1" ht="11.25">
      <c r="B228" s="33"/>
      <c r="D228" s="146" t="s">
        <v>152</v>
      </c>
      <c r="F228" s="147" t="s">
        <v>1738</v>
      </c>
      <c r="I228" s="148"/>
      <c r="L228" s="33"/>
      <c r="M228" s="149"/>
      <c r="T228" s="54"/>
      <c r="AT228" s="18" t="s">
        <v>152</v>
      </c>
      <c r="AU228" s="18" t="s">
        <v>86</v>
      </c>
    </row>
    <row r="229" spans="2:65" s="1" customFormat="1" ht="16.5" customHeight="1">
      <c r="B229" s="132"/>
      <c r="C229" s="176" t="s">
        <v>1069</v>
      </c>
      <c r="D229" s="176" t="s">
        <v>331</v>
      </c>
      <c r="E229" s="177" t="s">
        <v>1740</v>
      </c>
      <c r="F229" s="178" t="s">
        <v>1741</v>
      </c>
      <c r="G229" s="179" t="s">
        <v>852</v>
      </c>
      <c r="H229" s="180">
        <v>10</v>
      </c>
      <c r="I229" s="181"/>
      <c r="J229" s="182">
        <f>ROUND(I229*H229,2)</f>
        <v>0</v>
      </c>
      <c r="K229" s="178" t="s">
        <v>3</v>
      </c>
      <c r="L229" s="183"/>
      <c r="M229" s="184" t="s">
        <v>3</v>
      </c>
      <c r="N229" s="185" t="s">
        <v>49</v>
      </c>
      <c r="P229" s="142">
        <f>O229*H229</f>
        <v>0</v>
      </c>
      <c r="Q229" s="142">
        <v>0</v>
      </c>
      <c r="R229" s="142">
        <f>Q229*H229</f>
        <v>0</v>
      </c>
      <c r="S229" s="142">
        <v>0</v>
      </c>
      <c r="T229" s="143">
        <f>S229*H229</f>
        <v>0</v>
      </c>
      <c r="AR229" s="144" t="s">
        <v>1327</v>
      </c>
      <c r="AT229" s="144" t="s">
        <v>331</v>
      </c>
      <c r="AU229" s="144" t="s">
        <v>86</v>
      </c>
      <c r="AY229" s="18" t="s">
        <v>143</v>
      </c>
      <c r="BE229" s="145">
        <f>IF(N229="základní",J229,0)</f>
        <v>0</v>
      </c>
      <c r="BF229" s="145">
        <f>IF(N229="snížená",J229,0)</f>
        <v>0</v>
      </c>
      <c r="BG229" s="145">
        <f>IF(N229="zákl. přenesená",J229,0)</f>
        <v>0</v>
      </c>
      <c r="BH229" s="145">
        <f>IF(N229="sníž. přenesená",J229,0)</f>
        <v>0</v>
      </c>
      <c r="BI229" s="145">
        <f>IF(N229="nulová",J229,0)</f>
        <v>0</v>
      </c>
      <c r="BJ229" s="18" t="s">
        <v>86</v>
      </c>
      <c r="BK229" s="145">
        <f>ROUND(I229*H229,2)</f>
        <v>0</v>
      </c>
      <c r="BL229" s="18" t="s">
        <v>660</v>
      </c>
      <c r="BM229" s="144" t="s">
        <v>1742</v>
      </c>
    </row>
    <row r="230" spans="2:65" s="1" customFormat="1" ht="11.25">
      <c r="B230" s="33"/>
      <c r="D230" s="146" t="s">
        <v>152</v>
      </c>
      <c r="F230" s="147" t="s">
        <v>1741</v>
      </c>
      <c r="I230" s="148"/>
      <c r="L230" s="33"/>
      <c r="M230" s="149"/>
      <c r="T230" s="54"/>
      <c r="AT230" s="18" t="s">
        <v>152</v>
      </c>
      <c r="AU230" s="18" t="s">
        <v>86</v>
      </c>
    </row>
    <row r="231" spans="2:65" s="1" customFormat="1" ht="16.5" customHeight="1">
      <c r="B231" s="132"/>
      <c r="C231" s="133" t="s">
        <v>1073</v>
      </c>
      <c r="D231" s="133" t="s">
        <v>145</v>
      </c>
      <c r="E231" s="134" t="s">
        <v>1743</v>
      </c>
      <c r="F231" s="135" t="s">
        <v>1744</v>
      </c>
      <c r="G231" s="136" t="s">
        <v>852</v>
      </c>
      <c r="H231" s="137">
        <v>8</v>
      </c>
      <c r="I231" s="138"/>
      <c r="J231" s="139">
        <f>ROUND(I231*H231,2)</f>
        <v>0</v>
      </c>
      <c r="K231" s="135" t="s">
        <v>3</v>
      </c>
      <c r="L231" s="33"/>
      <c r="M231" s="140" t="s">
        <v>3</v>
      </c>
      <c r="N231" s="141" t="s">
        <v>49</v>
      </c>
      <c r="P231" s="142">
        <f>O231*H231</f>
        <v>0</v>
      </c>
      <c r="Q231" s="142">
        <v>0</v>
      </c>
      <c r="R231" s="142">
        <f>Q231*H231</f>
        <v>0</v>
      </c>
      <c r="S231" s="142">
        <v>0</v>
      </c>
      <c r="T231" s="143">
        <f>S231*H231</f>
        <v>0</v>
      </c>
      <c r="AR231" s="144" t="s">
        <v>660</v>
      </c>
      <c r="AT231" s="144" t="s">
        <v>145</v>
      </c>
      <c r="AU231" s="144" t="s">
        <v>86</v>
      </c>
      <c r="AY231" s="18" t="s">
        <v>143</v>
      </c>
      <c r="BE231" s="145">
        <f>IF(N231="základní",J231,0)</f>
        <v>0</v>
      </c>
      <c r="BF231" s="145">
        <f>IF(N231="snížená",J231,0)</f>
        <v>0</v>
      </c>
      <c r="BG231" s="145">
        <f>IF(N231="zákl. přenesená",J231,0)</f>
        <v>0</v>
      </c>
      <c r="BH231" s="145">
        <f>IF(N231="sníž. přenesená",J231,0)</f>
        <v>0</v>
      </c>
      <c r="BI231" s="145">
        <f>IF(N231="nulová",J231,0)</f>
        <v>0</v>
      </c>
      <c r="BJ231" s="18" t="s">
        <v>86</v>
      </c>
      <c r="BK231" s="145">
        <f>ROUND(I231*H231,2)</f>
        <v>0</v>
      </c>
      <c r="BL231" s="18" t="s">
        <v>660</v>
      </c>
      <c r="BM231" s="144" t="s">
        <v>1745</v>
      </c>
    </row>
    <row r="232" spans="2:65" s="1" customFormat="1" ht="11.25">
      <c r="B232" s="33"/>
      <c r="D232" s="146" t="s">
        <v>152</v>
      </c>
      <c r="F232" s="147" t="s">
        <v>1744</v>
      </c>
      <c r="I232" s="148"/>
      <c r="L232" s="33"/>
      <c r="M232" s="149"/>
      <c r="T232" s="54"/>
      <c r="AT232" s="18" t="s">
        <v>152</v>
      </c>
      <c r="AU232" s="18" t="s">
        <v>86</v>
      </c>
    </row>
    <row r="233" spans="2:65" s="1" customFormat="1" ht="16.5" customHeight="1">
      <c r="B233" s="132"/>
      <c r="C233" s="176" t="s">
        <v>1077</v>
      </c>
      <c r="D233" s="176" t="s">
        <v>331</v>
      </c>
      <c r="E233" s="177" t="s">
        <v>1746</v>
      </c>
      <c r="F233" s="178" t="s">
        <v>1747</v>
      </c>
      <c r="G233" s="179" t="s">
        <v>852</v>
      </c>
      <c r="H233" s="180">
        <v>8</v>
      </c>
      <c r="I233" s="181"/>
      <c r="J233" s="182">
        <f>ROUND(I233*H233,2)</f>
        <v>0</v>
      </c>
      <c r="K233" s="178" t="s">
        <v>3</v>
      </c>
      <c r="L233" s="183"/>
      <c r="M233" s="184" t="s">
        <v>3</v>
      </c>
      <c r="N233" s="185" t="s">
        <v>49</v>
      </c>
      <c r="P233" s="142">
        <f>O233*H233</f>
        <v>0</v>
      </c>
      <c r="Q233" s="142">
        <v>0</v>
      </c>
      <c r="R233" s="142">
        <f>Q233*H233</f>
        <v>0</v>
      </c>
      <c r="S233" s="142">
        <v>0</v>
      </c>
      <c r="T233" s="143">
        <f>S233*H233</f>
        <v>0</v>
      </c>
      <c r="AR233" s="144" t="s">
        <v>1327</v>
      </c>
      <c r="AT233" s="144" t="s">
        <v>331</v>
      </c>
      <c r="AU233" s="144" t="s">
        <v>86</v>
      </c>
      <c r="AY233" s="18" t="s">
        <v>143</v>
      </c>
      <c r="BE233" s="145">
        <f>IF(N233="základní",J233,0)</f>
        <v>0</v>
      </c>
      <c r="BF233" s="145">
        <f>IF(N233="snížená",J233,0)</f>
        <v>0</v>
      </c>
      <c r="BG233" s="145">
        <f>IF(N233="zákl. přenesená",J233,0)</f>
        <v>0</v>
      </c>
      <c r="BH233" s="145">
        <f>IF(N233="sníž. přenesená",J233,0)</f>
        <v>0</v>
      </c>
      <c r="BI233" s="145">
        <f>IF(N233="nulová",J233,0)</f>
        <v>0</v>
      </c>
      <c r="BJ233" s="18" t="s">
        <v>86</v>
      </c>
      <c r="BK233" s="145">
        <f>ROUND(I233*H233,2)</f>
        <v>0</v>
      </c>
      <c r="BL233" s="18" t="s">
        <v>660</v>
      </c>
      <c r="BM233" s="144" t="s">
        <v>1748</v>
      </c>
    </row>
    <row r="234" spans="2:65" s="1" customFormat="1" ht="11.25">
      <c r="B234" s="33"/>
      <c r="D234" s="146" t="s">
        <v>152</v>
      </c>
      <c r="F234" s="147" t="s">
        <v>1747</v>
      </c>
      <c r="I234" s="148"/>
      <c r="L234" s="33"/>
      <c r="M234" s="149"/>
      <c r="T234" s="54"/>
      <c r="AT234" s="18" t="s">
        <v>152</v>
      </c>
      <c r="AU234" s="18" t="s">
        <v>86</v>
      </c>
    </row>
    <row r="235" spans="2:65" s="1" customFormat="1" ht="16.5" customHeight="1">
      <c r="B235" s="132"/>
      <c r="C235" s="133" t="s">
        <v>1081</v>
      </c>
      <c r="D235" s="133" t="s">
        <v>145</v>
      </c>
      <c r="E235" s="134" t="s">
        <v>1749</v>
      </c>
      <c r="F235" s="135" t="s">
        <v>1750</v>
      </c>
      <c r="G235" s="136" t="s">
        <v>852</v>
      </c>
      <c r="H235" s="137">
        <v>82</v>
      </c>
      <c r="I235" s="138"/>
      <c r="J235" s="139">
        <f>ROUND(I235*H235,2)</f>
        <v>0</v>
      </c>
      <c r="K235" s="135" t="s">
        <v>3</v>
      </c>
      <c r="L235" s="33"/>
      <c r="M235" s="140" t="s">
        <v>3</v>
      </c>
      <c r="N235" s="141" t="s">
        <v>49</v>
      </c>
      <c r="P235" s="142">
        <f>O235*H235</f>
        <v>0</v>
      </c>
      <c r="Q235" s="142">
        <v>0</v>
      </c>
      <c r="R235" s="142">
        <f>Q235*H235</f>
        <v>0</v>
      </c>
      <c r="S235" s="142">
        <v>0</v>
      </c>
      <c r="T235" s="143">
        <f>S235*H235</f>
        <v>0</v>
      </c>
      <c r="AR235" s="144" t="s">
        <v>660</v>
      </c>
      <c r="AT235" s="144" t="s">
        <v>145</v>
      </c>
      <c r="AU235" s="144" t="s">
        <v>86</v>
      </c>
      <c r="AY235" s="18" t="s">
        <v>143</v>
      </c>
      <c r="BE235" s="145">
        <f>IF(N235="základní",J235,0)</f>
        <v>0</v>
      </c>
      <c r="BF235" s="145">
        <f>IF(N235="snížená",J235,0)</f>
        <v>0</v>
      </c>
      <c r="BG235" s="145">
        <f>IF(N235="zákl. přenesená",J235,0)</f>
        <v>0</v>
      </c>
      <c r="BH235" s="145">
        <f>IF(N235="sníž. přenesená",J235,0)</f>
        <v>0</v>
      </c>
      <c r="BI235" s="145">
        <f>IF(N235="nulová",J235,0)</f>
        <v>0</v>
      </c>
      <c r="BJ235" s="18" t="s">
        <v>86</v>
      </c>
      <c r="BK235" s="145">
        <f>ROUND(I235*H235,2)</f>
        <v>0</v>
      </c>
      <c r="BL235" s="18" t="s">
        <v>660</v>
      </c>
      <c r="BM235" s="144" t="s">
        <v>1751</v>
      </c>
    </row>
    <row r="236" spans="2:65" s="1" customFormat="1" ht="11.25">
      <c r="B236" s="33"/>
      <c r="D236" s="146" t="s">
        <v>152</v>
      </c>
      <c r="F236" s="147" t="s">
        <v>1750</v>
      </c>
      <c r="I236" s="148"/>
      <c r="L236" s="33"/>
      <c r="M236" s="149"/>
      <c r="T236" s="54"/>
      <c r="AT236" s="18" t="s">
        <v>152</v>
      </c>
      <c r="AU236" s="18" t="s">
        <v>86</v>
      </c>
    </row>
    <row r="237" spans="2:65" s="1" customFormat="1" ht="16.5" customHeight="1">
      <c r="B237" s="132"/>
      <c r="C237" s="176" t="s">
        <v>1085</v>
      </c>
      <c r="D237" s="176" t="s">
        <v>331</v>
      </c>
      <c r="E237" s="177" t="s">
        <v>1752</v>
      </c>
      <c r="F237" s="178" t="s">
        <v>1753</v>
      </c>
      <c r="G237" s="179" t="s">
        <v>852</v>
      </c>
      <c r="H237" s="180">
        <v>82</v>
      </c>
      <c r="I237" s="181"/>
      <c r="J237" s="182">
        <f>ROUND(I237*H237,2)</f>
        <v>0</v>
      </c>
      <c r="K237" s="178" t="s">
        <v>3</v>
      </c>
      <c r="L237" s="183"/>
      <c r="M237" s="184" t="s">
        <v>3</v>
      </c>
      <c r="N237" s="185" t="s">
        <v>49</v>
      </c>
      <c r="P237" s="142">
        <f>O237*H237</f>
        <v>0</v>
      </c>
      <c r="Q237" s="142">
        <v>0</v>
      </c>
      <c r="R237" s="142">
        <f>Q237*H237</f>
        <v>0</v>
      </c>
      <c r="S237" s="142">
        <v>0</v>
      </c>
      <c r="T237" s="143">
        <f>S237*H237</f>
        <v>0</v>
      </c>
      <c r="AR237" s="144" t="s">
        <v>1327</v>
      </c>
      <c r="AT237" s="144" t="s">
        <v>331</v>
      </c>
      <c r="AU237" s="144" t="s">
        <v>86</v>
      </c>
      <c r="AY237" s="18" t="s">
        <v>143</v>
      </c>
      <c r="BE237" s="145">
        <f>IF(N237="základní",J237,0)</f>
        <v>0</v>
      </c>
      <c r="BF237" s="145">
        <f>IF(N237="snížená",J237,0)</f>
        <v>0</v>
      </c>
      <c r="BG237" s="145">
        <f>IF(N237="zákl. přenesená",J237,0)</f>
        <v>0</v>
      </c>
      <c r="BH237" s="145">
        <f>IF(N237="sníž. přenesená",J237,0)</f>
        <v>0</v>
      </c>
      <c r="BI237" s="145">
        <f>IF(N237="nulová",J237,0)</f>
        <v>0</v>
      </c>
      <c r="BJ237" s="18" t="s">
        <v>86</v>
      </c>
      <c r="BK237" s="145">
        <f>ROUND(I237*H237,2)</f>
        <v>0</v>
      </c>
      <c r="BL237" s="18" t="s">
        <v>660</v>
      </c>
      <c r="BM237" s="144" t="s">
        <v>1754</v>
      </c>
    </row>
    <row r="238" spans="2:65" s="1" customFormat="1" ht="11.25">
      <c r="B238" s="33"/>
      <c r="D238" s="146" t="s">
        <v>152</v>
      </c>
      <c r="F238" s="147" t="s">
        <v>1753</v>
      </c>
      <c r="I238" s="148"/>
      <c r="L238" s="33"/>
      <c r="M238" s="149"/>
      <c r="T238" s="54"/>
      <c r="AT238" s="18" t="s">
        <v>152</v>
      </c>
      <c r="AU238" s="18" t="s">
        <v>86</v>
      </c>
    </row>
    <row r="239" spans="2:65" s="1" customFormat="1" ht="16.5" customHeight="1">
      <c r="B239" s="132"/>
      <c r="C239" s="133" t="s">
        <v>1089</v>
      </c>
      <c r="D239" s="133" t="s">
        <v>145</v>
      </c>
      <c r="E239" s="134" t="s">
        <v>1755</v>
      </c>
      <c r="F239" s="135" t="s">
        <v>1756</v>
      </c>
      <c r="G239" s="136" t="s">
        <v>180</v>
      </c>
      <c r="H239" s="137">
        <v>10</v>
      </c>
      <c r="I239" s="138"/>
      <c r="J239" s="139">
        <f>ROUND(I239*H239,2)</f>
        <v>0</v>
      </c>
      <c r="K239" s="135" t="s">
        <v>3</v>
      </c>
      <c r="L239" s="33"/>
      <c r="M239" s="140" t="s">
        <v>3</v>
      </c>
      <c r="N239" s="141" t="s">
        <v>49</v>
      </c>
      <c r="P239" s="142">
        <f>O239*H239</f>
        <v>0</v>
      </c>
      <c r="Q239" s="142">
        <v>0</v>
      </c>
      <c r="R239" s="142">
        <f>Q239*H239</f>
        <v>0</v>
      </c>
      <c r="S239" s="142">
        <v>0</v>
      </c>
      <c r="T239" s="143">
        <f>S239*H239</f>
        <v>0</v>
      </c>
      <c r="AR239" s="144" t="s">
        <v>660</v>
      </c>
      <c r="AT239" s="144" t="s">
        <v>145</v>
      </c>
      <c r="AU239" s="144" t="s">
        <v>86</v>
      </c>
      <c r="AY239" s="18" t="s">
        <v>143</v>
      </c>
      <c r="BE239" s="145">
        <f>IF(N239="základní",J239,0)</f>
        <v>0</v>
      </c>
      <c r="BF239" s="145">
        <f>IF(N239="snížená",J239,0)</f>
        <v>0</v>
      </c>
      <c r="BG239" s="145">
        <f>IF(N239="zákl. přenesená",J239,0)</f>
        <v>0</v>
      </c>
      <c r="BH239" s="145">
        <f>IF(N239="sníž. přenesená",J239,0)</f>
        <v>0</v>
      </c>
      <c r="BI239" s="145">
        <f>IF(N239="nulová",J239,0)</f>
        <v>0</v>
      </c>
      <c r="BJ239" s="18" t="s">
        <v>86</v>
      </c>
      <c r="BK239" s="145">
        <f>ROUND(I239*H239,2)</f>
        <v>0</v>
      </c>
      <c r="BL239" s="18" t="s">
        <v>660</v>
      </c>
      <c r="BM239" s="144" t="s">
        <v>1757</v>
      </c>
    </row>
    <row r="240" spans="2:65" s="1" customFormat="1" ht="11.25">
      <c r="B240" s="33"/>
      <c r="D240" s="146" t="s">
        <v>152</v>
      </c>
      <c r="F240" s="147" t="s">
        <v>1756</v>
      </c>
      <c r="I240" s="148"/>
      <c r="L240" s="33"/>
      <c r="M240" s="149"/>
      <c r="T240" s="54"/>
      <c r="AT240" s="18" t="s">
        <v>152</v>
      </c>
      <c r="AU240" s="18" t="s">
        <v>86</v>
      </c>
    </row>
    <row r="241" spans="2:65" s="1" customFormat="1" ht="16.5" customHeight="1">
      <c r="B241" s="132"/>
      <c r="C241" s="176" t="s">
        <v>1095</v>
      </c>
      <c r="D241" s="176" t="s">
        <v>331</v>
      </c>
      <c r="E241" s="177" t="s">
        <v>1758</v>
      </c>
      <c r="F241" s="178" t="s">
        <v>1759</v>
      </c>
      <c r="G241" s="179" t="s">
        <v>180</v>
      </c>
      <c r="H241" s="180">
        <v>10</v>
      </c>
      <c r="I241" s="181"/>
      <c r="J241" s="182">
        <f>ROUND(I241*H241,2)</f>
        <v>0</v>
      </c>
      <c r="K241" s="178" t="s">
        <v>3</v>
      </c>
      <c r="L241" s="183"/>
      <c r="M241" s="184" t="s">
        <v>3</v>
      </c>
      <c r="N241" s="185" t="s">
        <v>49</v>
      </c>
      <c r="P241" s="142">
        <f>O241*H241</f>
        <v>0</v>
      </c>
      <c r="Q241" s="142">
        <v>0</v>
      </c>
      <c r="R241" s="142">
        <f>Q241*H241</f>
        <v>0</v>
      </c>
      <c r="S241" s="142">
        <v>0</v>
      </c>
      <c r="T241" s="143">
        <f>S241*H241</f>
        <v>0</v>
      </c>
      <c r="AR241" s="144" t="s">
        <v>1327</v>
      </c>
      <c r="AT241" s="144" t="s">
        <v>331</v>
      </c>
      <c r="AU241" s="144" t="s">
        <v>86</v>
      </c>
      <c r="AY241" s="18" t="s">
        <v>143</v>
      </c>
      <c r="BE241" s="145">
        <f>IF(N241="základní",J241,0)</f>
        <v>0</v>
      </c>
      <c r="BF241" s="145">
        <f>IF(N241="snížená",J241,0)</f>
        <v>0</v>
      </c>
      <c r="BG241" s="145">
        <f>IF(N241="zákl. přenesená",J241,0)</f>
        <v>0</v>
      </c>
      <c r="BH241" s="145">
        <f>IF(N241="sníž. přenesená",J241,0)</f>
        <v>0</v>
      </c>
      <c r="BI241" s="145">
        <f>IF(N241="nulová",J241,0)</f>
        <v>0</v>
      </c>
      <c r="BJ241" s="18" t="s">
        <v>86</v>
      </c>
      <c r="BK241" s="145">
        <f>ROUND(I241*H241,2)</f>
        <v>0</v>
      </c>
      <c r="BL241" s="18" t="s">
        <v>660</v>
      </c>
      <c r="BM241" s="144" t="s">
        <v>1760</v>
      </c>
    </row>
    <row r="242" spans="2:65" s="1" customFormat="1" ht="11.25">
      <c r="B242" s="33"/>
      <c r="D242" s="146" t="s">
        <v>152</v>
      </c>
      <c r="F242" s="147" t="s">
        <v>1759</v>
      </c>
      <c r="I242" s="148"/>
      <c r="L242" s="33"/>
      <c r="M242" s="149"/>
      <c r="T242" s="54"/>
      <c r="AT242" s="18" t="s">
        <v>152</v>
      </c>
      <c r="AU242" s="18" t="s">
        <v>86</v>
      </c>
    </row>
    <row r="243" spans="2:65" s="1" customFormat="1" ht="16.5" customHeight="1">
      <c r="B243" s="132"/>
      <c r="C243" s="133" t="s">
        <v>1097</v>
      </c>
      <c r="D243" s="133" t="s">
        <v>145</v>
      </c>
      <c r="E243" s="134" t="s">
        <v>1040</v>
      </c>
      <c r="F243" s="135" t="s">
        <v>1041</v>
      </c>
      <c r="G243" s="136" t="s">
        <v>852</v>
      </c>
      <c r="H243" s="137">
        <v>10</v>
      </c>
      <c r="I243" s="138"/>
      <c r="J243" s="139">
        <f>ROUND(I243*H243,2)</f>
        <v>0</v>
      </c>
      <c r="K243" s="135" t="s">
        <v>3</v>
      </c>
      <c r="L243" s="33"/>
      <c r="M243" s="140" t="s">
        <v>3</v>
      </c>
      <c r="N243" s="141" t="s">
        <v>49</v>
      </c>
      <c r="P243" s="142">
        <f>O243*H243</f>
        <v>0</v>
      </c>
      <c r="Q243" s="142">
        <v>0</v>
      </c>
      <c r="R243" s="142">
        <f>Q243*H243</f>
        <v>0</v>
      </c>
      <c r="S243" s="142">
        <v>0</v>
      </c>
      <c r="T243" s="143">
        <f>S243*H243</f>
        <v>0</v>
      </c>
      <c r="AR243" s="144" t="s">
        <v>660</v>
      </c>
      <c r="AT243" s="144" t="s">
        <v>145</v>
      </c>
      <c r="AU243" s="144" t="s">
        <v>86</v>
      </c>
      <c r="AY243" s="18" t="s">
        <v>143</v>
      </c>
      <c r="BE243" s="145">
        <f>IF(N243="základní",J243,0)</f>
        <v>0</v>
      </c>
      <c r="BF243" s="145">
        <f>IF(N243="snížená",J243,0)</f>
        <v>0</v>
      </c>
      <c r="BG243" s="145">
        <f>IF(N243="zákl. přenesená",J243,0)</f>
        <v>0</v>
      </c>
      <c r="BH243" s="145">
        <f>IF(N243="sníž. přenesená",J243,0)</f>
        <v>0</v>
      </c>
      <c r="BI243" s="145">
        <f>IF(N243="nulová",J243,0)</f>
        <v>0</v>
      </c>
      <c r="BJ243" s="18" t="s">
        <v>86</v>
      </c>
      <c r="BK243" s="145">
        <f>ROUND(I243*H243,2)</f>
        <v>0</v>
      </c>
      <c r="BL243" s="18" t="s">
        <v>660</v>
      </c>
      <c r="BM243" s="144" t="s">
        <v>1761</v>
      </c>
    </row>
    <row r="244" spans="2:65" s="1" customFormat="1" ht="11.25">
      <c r="B244" s="33"/>
      <c r="D244" s="146" t="s">
        <v>152</v>
      </c>
      <c r="F244" s="147" t="s">
        <v>1041</v>
      </c>
      <c r="I244" s="148"/>
      <c r="L244" s="33"/>
      <c r="M244" s="149"/>
      <c r="T244" s="54"/>
      <c r="AT244" s="18" t="s">
        <v>152</v>
      </c>
      <c r="AU244" s="18" t="s">
        <v>86</v>
      </c>
    </row>
    <row r="245" spans="2:65" s="1" customFormat="1" ht="16.5" customHeight="1">
      <c r="B245" s="132"/>
      <c r="C245" s="176" t="s">
        <v>1099</v>
      </c>
      <c r="D245" s="176" t="s">
        <v>331</v>
      </c>
      <c r="E245" s="177" t="s">
        <v>1762</v>
      </c>
      <c r="F245" s="178" t="s">
        <v>1044</v>
      </c>
      <c r="G245" s="179" t="s">
        <v>852</v>
      </c>
      <c r="H245" s="180">
        <v>10</v>
      </c>
      <c r="I245" s="181"/>
      <c r="J245" s="182">
        <f>ROUND(I245*H245,2)</f>
        <v>0</v>
      </c>
      <c r="K245" s="178" t="s">
        <v>3</v>
      </c>
      <c r="L245" s="183"/>
      <c r="M245" s="184" t="s">
        <v>3</v>
      </c>
      <c r="N245" s="185" t="s">
        <v>49</v>
      </c>
      <c r="P245" s="142">
        <f>O245*H245</f>
        <v>0</v>
      </c>
      <c r="Q245" s="142">
        <v>0</v>
      </c>
      <c r="R245" s="142">
        <f>Q245*H245</f>
        <v>0</v>
      </c>
      <c r="S245" s="142">
        <v>0</v>
      </c>
      <c r="T245" s="143">
        <f>S245*H245</f>
        <v>0</v>
      </c>
      <c r="AR245" s="144" t="s">
        <v>1327</v>
      </c>
      <c r="AT245" s="144" t="s">
        <v>331</v>
      </c>
      <c r="AU245" s="144" t="s">
        <v>86</v>
      </c>
      <c r="AY245" s="18" t="s">
        <v>143</v>
      </c>
      <c r="BE245" s="145">
        <f>IF(N245="základní",J245,0)</f>
        <v>0</v>
      </c>
      <c r="BF245" s="145">
        <f>IF(N245="snížená",J245,0)</f>
        <v>0</v>
      </c>
      <c r="BG245" s="145">
        <f>IF(N245="zákl. přenesená",J245,0)</f>
        <v>0</v>
      </c>
      <c r="BH245" s="145">
        <f>IF(N245="sníž. přenesená",J245,0)</f>
        <v>0</v>
      </c>
      <c r="BI245" s="145">
        <f>IF(N245="nulová",J245,0)</f>
        <v>0</v>
      </c>
      <c r="BJ245" s="18" t="s">
        <v>86</v>
      </c>
      <c r="BK245" s="145">
        <f>ROUND(I245*H245,2)</f>
        <v>0</v>
      </c>
      <c r="BL245" s="18" t="s">
        <v>660</v>
      </c>
      <c r="BM245" s="144" t="s">
        <v>1763</v>
      </c>
    </row>
    <row r="246" spans="2:65" s="1" customFormat="1" ht="11.25">
      <c r="B246" s="33"/>
      <c r="D246" s="146" t="s">
        <v>152</v>
      </c>
      <c r="F246" s="147" t="s">
        <v>1044</v>
      </c>
      <c r="I246" s="148"/>
      <c r="L246" s="33"/>
      <c r="M246" s="149"/>
      <c r="T246" s="54"/>
      <c r="AT246" s="18" t="s">
        <v>152</v>
      </c>
      <c r="AU246" s="18" t="s">
        <v>86</v>
      </c>
    </row>
    <row r="247" spans="2:65" s="1" customFormat="1" ht="16.5" customHeight="1">
      <c r="B247" s="132"/>
      <c r="C247" s="133" t="s">
        <v>1101</v>
      </c>
      <c r="D247" s="133" t="s">
        <v>145</v>
      </c>
      <c r="E247" s="134" t="s">
        <v>1764</v>
      </c>
      <c r="F247" s="135" t="s">
        <v>1765</v>
      </c>
      <c r="G247" s="136" t="s">
        <v>852</v>
      </c>
      <c r="H247" s="137">
        <v>10</v>
      </c>
      <c r="I247" s="138"/>
      <c r="J247" s="139">
        <f>ROUND(I247*H247,2)</f>
        <v>0</v>
      </c>
      <c r="K247" s="135" t="s">
        <v>3</v>
      </c>
      <c r="L247" s="33"/>
      <c r="M247" s="140" t="s">
        <v>3</v>
      </c>
      <c r="N247" s="141" t="s">
        <v>49</v>
      </c>
      <c r="P247" s="142">
        <f>O247*H247</f>
        <v>0</v>
      </c>
      <c r="Q247" s="142">
        <v>0</v>
      </c>
      <c r="R247" s="142">
        <f>Q247*H247</f>
        <v>0</v>
      </c>
      <c r="S247" s="142">
        <v>0</v>
      </c>
      <c r="T247" s="143">
        <f>S247*H247</f>
        <v>0</v>
      </c>
      <c r="AR247" s="144" t="s">
        <v>660</v>
      </c>
      <c r="AT247" s="144" t="s">
        <v>145</v>
      </c>
      <c r="AU247" s="144" t="s">
        <v>86</v>
      </c>
      <c r="AY247" s="18" t="s">
        <v>143</v>
      </c>
      <c r="BE247" s="145">
        <f>IF(N247="základní",J247,0)</f>
        <v>0</v>
      </c>
      <c r="BF247" s="145">
        <f>IF(N247="snížená",J247,0)</f>
        <v>0</v>
      </c>
      <c r="BG247" s="145">
        <f>IF(N247="zákl. přenesená",J247,0)</f>
        <v>0</v>
      </c>
      <c r="BH247" s="145">
        <f>IF(N247="sníž. přenesená",J247,0)</f>
        <v>0</v>
      </c>
      <c r="BI247" s="145">
        <f>IF(N247="nulová",J247,0)</f>
        <v>0</v>
      </c>
      <c r="BJ247" s="18" t="s">
        <v>86</v>
      </c>
      <c r="BK247" s="145">
        <f>ROUND(I247*H247,2)</f>
        <v>0</v>
      </c>
      <c r="BL247" s="18" t="s">
        <v>660</v>
      </c>
      <c r="BM247" s="144" t="s">
        <v>1766</v>
      </c>
    </row>
    <row r="248" spans="2:65" s="1" customFormat="1" ht="11.25">
      <c r="B248" s="33"/>
      <c r="D248" s="146" t="s">
        <v>152</v>
      </c>
      <c r="F248" s="147" t="s">
        <v>1765</v>
      </c>
      <c r="I248" s="148"/>
      <c r="L248" s="33"/>
      <c r="M248" s="149"/>
      <c r="T248" s="54"/>
      <c r="AT248" s="18" t="s">
        <v>152</v>
      </c>
      <c r="AU248" s="18" t="s">
        <v>86</v>
      </c>
    </row>
    <row r="249" spans="2:65" s="1" customFormat="1" ht="16.5" customHeight="1">
      <c r="B249" s="132"/>
      <c r="C249" s="176" t="s">
        <v>1103</v>
      </c>
      <c r="D249" s="176" t="s">
        <v>331</v>
      </c>
      <c r="E249" s="177" t="s">
        <v>1767</v>
      </c>
      <c r="F249" s="178" t="s">
        <v>1768</v>
      </c>
      <c r="G249" s="179" t="s">
        <v>852</v>
      </c>
      <c r="H249" s="180">
        <v>10</v>
      </c>
      <c r="I249" s="181"/>
      <c r="J249" s="182">
        <f>ROUND(I249*H249,2)</f>
        <v>0</v>
      </c>
      <c r="K249" s="178" t="s">
        <v>3</v>
      </c>
      <c r="L249" s="183"/>
      <c r="M249" s="184" t="s">
        <v>3</v>
      </c>
      <c r="N249" s="185" t="s">
        <v>49</v>
      </c>
      <c r="P249" s="142">
        <f>O249*H249</f>
        <v>0</v>
      </c>
      <c r="Q249" s="142">
        <v>0</v>
      </c>
      <c r="R249" s="142">
        <f>Q249*H249</f>
        <v>0</v>
      </c>
      <c r="S249" s="142">
        <v>0</v>
      </c>
      <c r="T249" s="143">
        <f>S249*H249</f>
        <v>0</v>
      </c>
      <c r="AR249" s="144" t="s">
        <v>1327</v>
      </c>
      <c r="AT249" s="144" t="s">
        <v>331</v>
      </c>
      <c r="AU249" s="144" t="s">
        <v>86</v>
      </c>
      <c r="AY249" s="18" t="s">
        <v>143</v>
      </c>
      <c r="BE249" s="145">
        <f>IF(N249="základní",J249,0)</f>
        <v>0</v>
      </c>
      <c r="BF249" s="145">
        <f>IF(N249="snížená",J249,0)</f>
        <v>0</v>
      </c>
      <c r="BG249" s="145">
        <f>IF(N249="zákl. přenesená",J249,0)</f>
        <v>0</v>
      </c>
      <c r="BH249" s="145">
        <f>IF(N249="sníž. přenesená",J249,0)</f>
        <v>0</v>
      </c>
      <c r="BI249" s="145">
        <f>IF(N249="nulová",J249,0)</f>
        <v>0</v>
      </c>
      <c r="BJ249" s="18" t="s">
        <v>86</v>
      </c>
      <c r="BK249" s="145">
        <f>ROUND(I249*H249,2)</f>
        <v>0</v>
      </c>
      <c r="BL249" s="18" t="s">
        <v>660</v>
      </c>
      <c r="BM249" s="144" t="s">
        <v>1769</v>
      </c>
    </row>
    <row r="250" spans="2:65" s="1" customFormat="1" ht="11.25">
      <c r="B250" s="33"/>
      <c r="D250" s="146" t="s">
        <v>152</v>
      </c>
      <c r="F250" s="147" t="s">
        <v>1768</v>
      </c>
      <c r="I250" s="148"/>
      <c r="L250" s="33"/>
      <c r="M250" s="149"/>
      <c r="T250" s="54"/>
      <c r="AT250" s="18" t="s">
        <v>152</v>
      </c>
      <c r="AU250" s="18" t="s">
        <v>86</v>
      </c>
    </row>
    <row r="251" spans="2:65" s="1" customFormat="1" ht="21.75" customHeight="1">
      <c r="B251" s="132"/>
      <c r="C251" s="133" t="s">
        <v>1107</v>
      </c>
      <c r="D251" s="133" t="s">
        <v>145</v>
      </c>
      <c r="E251" s="134" t="s">
        <v>1770</v>
      </c>
      <c r="F251" s="135" t="s">
        <v>1771</v>
      </c>
      <c r="G251" s="136" t="s">
        <v>180</v>
      </c>
      <c r="H251" s="137">
        <v>4</v>
      </c>
      <c r="I251" s="138"/>
      <c r="J251" s="139">
        <f>ROUND(I251*H251,2)</f>
        <v>0</v>
      </c>
      <c r="K251" s="135" t="s">
        <v>3</v>
      </c>
      <c r="L251" s="33"/>
      <c r="M251" s="140" t="s">
        <v>3</v>
      </c>
      <c r="N251" s="141" t="s">
        <v>49</v>
      </c>
      <c r="P251" s="142">
        <f>O251*H251</f>
        <v>0</v>
      </c>
      <c r="Q251" s="142">
        <v>0</v>
      </c>
      <c r="R251" s="142">
        <f>Q251*H251</f>
        <v>0</v>
      </c>
      <c r="S251" s="142">
        <v>0</v>
      </c>
      <c r="T251" s="143">
        <f>S251*H251</f>
        <v>0</v>
      </c>
      <c r="AR251" s="144" t="s">
        <v>660</v>
      </c>
      <c r="AT251" s="144" t="s">
        <v>145</v>
      </c>
      <c r="AU251" s="144" t="s">
        <v>86</v>
      </c>
      <c r="AY251" s="18" t="s">
        <v>143</v>
      </c>
      <c r="BE251" s="145">
        <f>IF(N251="základní",J251,0)</f>
        <v>0</v>
      </c>
      <c r="BF251" s="145">
        <f>IF(N251="snížená",J251,0)</f>
        <v>0</v>
      </c>
      <c r="BG251" s="145">
        <f>IF(N251="zákl. přenesená",J251,0)</f>
        <v>0</v>
      </c>
      <c r="BH251" s="145">
        <f>IF(N251="sníž. přenesená",J251,0)</f>
        <v>0</v>
      </c>
      <c r="BI251" s="145">
        <f>IF(N251="nulová",J251,0)</f>
        <v>0</v>
      </c>
      <c r="BJ251" s="18" t="s">
        <v>86</v>
      </c>
      <c r="BK251" s="145">
        <f>ROUND(I251*H251,2)</f>
        <v>0</v>
      </c>
      <c r="BL251" s="18" t="s">
        <v>660</v>
      </c>
      <c r="BM251" s="144" t="s">
        <v>1772</v>
      </c>
    </row>
    <row r="252" spans="2:65" s="1" customFormat="1" ht="11.25">
      <c r="B252" s="33"/>
      <c r="D252" s="146" t="s">
        <v>152</v>
      </c>
      <c r="F252" s="147" t="s">
        <v>1771</v>
      </c>
      <c r="I252" s="148"/>
      <c r="L252" s="33"/>
      <c r="M252" s="149"/>
      <c r="T252" s="54"/>
      <c r="AT252" s="18" t="s">
        <v>152</v>
      </c>
      <c r="AU252" s="18" t="s">
        <v>86</v>
      </c>
    </row>
    <row r="253" spans="2:65" s="1" customFormat="1" ht="16.5" customHeight="1">
      <c r="B253" s="132"/>
      <c r="C253" s="176" t="s">
        <v>1111</v>
      </c>
      <c r="D253" s="176" t="s">
        <v>331</v>
      </c>
      <c r="E253" s="177" t="s">
        <v>1773</v>
      </c>
      <c r="F253" s="178" t="s">
        <v>1774</v>
      </c>
      <c r="G253" s="179" t="s">
        <v>180</v>
      </c>
      <c r="H253" s="180">
        <v>4</v>
      </c>
      <c r="I253" s="181"/>
      <c r="J253" s="182">
        <f>ROUND(I253*H253,2)</f>
        <v>0</v>
      </c>
      <c r="K253" s="178" t="s">
        <v>3</v>
      </c>
      <c r="L253" s="183"/>
      <c r="M253" s="184" t="s">
        <v>3</v>
      </c>
      <c r="N253" s="185" t="s">
        <v>49</v>
      </c>
      <c r="P253" s="142">
        <f>O253*H253</f>
        <v>0</v>
      </c>
      <c r="Q253" s="142">
        <v>0</v>
      </c>
      <c r="R253" s="142">
        <f>Q253*H253</f>
        <v>0</v>
      </c>
      <c r="S253" s="142">
        <v>0</v>
      </c>
      <c r="T253" s="143">
        <f>S253*H253</f>
        <v>0</v>
      </c>
      <c r="AR253" s="144" t="s">
        <v>1327</v>
      </c>
      <c r="AT253" s="144" t="s">
        <v>331</v>
      </c>
      <c r="AU253" s="144" t="s">
        <v>86</v>
      </c>
      <c r="AY253" s="18" t="s">
        <v>143</v>
      </c>
      <c r="BE253" s="145">
        <f>IF(N253="základní",J253,0)</f>
        <v>0</v>
      </c>
      <c r="BF253" s="145">
        <f>IF(N253="snížená",J253,0)</f>
        <v>0</v>
      </c>
      <c r="BG253" s="145">
        <f>IF(N253="zákl. přenesená",J253,0)</f>
        <v>0</v>
      </c>
      <c r="BH253" s="145">
        <f>IF(N253="sníž. přenesená",J253,0)</f>
        <v>0</v>
      </c>
      <c r="BI253" s="145">
        <f>IF(N253="nulová",J253,0)</f>
        <v>0</v>
      </c>
      <c r="BJ253" s="18" t="s">
        <v>86</v>
      </c>
      <c r="BK253" s="145">
        <f>ROUND(I253*H253,2)</f>
        <v>0</v>
      </c>
      <c r="BL253" s="18" t="s">
        <v>660</v>
      </c>
      <c r="BM253" s="144" t="s">
        <v>1775</v>
      </c>
    </row>
    <row r="254" spans="2:65" s="1" customFormat="1" ht="11.25">
      <c r="B254" s="33"/>
      <c r="D254" s="146" t="s">
        <v>152</v>
      </c>
      <c r="F254" s="147" t="s">
        <v>1774</v>
      </c>
      <c r="I254" s="148"/>
      <c r="L254" s="33"/>
      <c r="M254" s="149"/>
      <c r="T254" s="54"/>
      <c r="AT254" s="18" t="s">
        <v>152</v>
      </c>
      <c r="AU254" s="18" t="s">
        <v>86</v>
      </c>
    </row>
    <row r="255" spans="2:65" s="1" customFormat="1" ht="16.5" customHeight="1">
      <c r="B255" s="132"/>
      <c r="C255" s="133" t="s">
        <v>1115</v>
      </c>
      <c r="D255" s="133" t="s">
        <v>145</v>
      </c>
      <c r="E255" s="134" t="s">
        <v>1070</v>
      </c>
      <c r="F255" s="135" t="s">
        <v>1071</v>
      </c>
      <c r="G255" s="136" t="s">
        <v>852</v>
      </c>
      <c r="H255" s="137">
        <v>1</v>
      </c>
      <c r="I255" s="138"/>
      <c r="J255" s="139">
        <f>ROUND(I255*H255,2)</f>
        <v>0</v>
      </c>
      <c r="K255" s="135" t="s">
        <v>3</v>
      </c>
      <c r="L255" s="33"/>
      <c r="M255" s="140" t="s">
        <v>3</v>
      </c>
      <c r="N255" s="141" t="s">
        <v>49</v>
      </c>
      <c r="P255" s="142">
        <f>O255*H255</f>
        <v>0</v>
      </c>
      <c r="Q255" s="142">
        <v>0</v>
      </c>
      <c r="R255" s="142">
        <f>Q255*H255</f>
        <v>0</v>
      </c>
      <c r="S255" s="142">
        <v>0</v>
      </c>
      <c r="T255" s="143">
        <f>S255*H255</f>
        <v>0</v>
      </c>
      <c r="AR255" s="144" t="s">
        <v>660</v>
      </c>
      <c r="AT255" s="144" t="s">
        <v>145</v>
      </c>
      <c r="AU255" s="144" t="s">
        <v>86</v>
      </c>
      <c r="AY255" s="18" t="s">
        <v>143</v>
      </c>
      <c r="BE255" s="145">
        <f>IF(N255="základní",J255,0)</f>
        <v>0</v>
      </c>
      <c r="BF255" s="145">
        <f>IF(N255="snížená",J255,0)</f>
        <v>0</v>
      </c>
      <c r="BG255" s="145">
        <f>IF(N255="zákl. přenesená",J255,0)</f>
        <v>0</v>
      </c>
      <c r="BH255" s="145">
        <f>IF(N255="sníž. přenesená",J255,0)</f>
        <v>0</v>
      </c>
      <c r="BI255" s="145">
        <f>IF(N255="nulová",J255,0)</f>
        <v>0</v>
      </c>
      <c r="BJ255" s="18" t="s">
        <v>86</v>
      </c>
      <c r="BK255" s="145">
        <f>ROUND(I255*H255,2)</f>
        <v>0</v>
      </c>
      <c r="BL255" s="18" t="s">
        <v>660</v>
      </c>
      <c r="BM255" s="144" t="s">
        <v>1776</v>
      </c>
    </row>
    <row r="256" spans="2:65" s="1" customFormat="1" ht="11.25">
      <c r="B256" s="33"/>
      <c r="D256" s="146" t="s">
        <v>152</v>
      </c>
      <c r="F256" s="147" t="s">
        <v>1071</v>
      </c>
      <c r="I256" s="148"/>
      <c r="L256" s="33"/>
      <c r="M256" s="149"/>
      <c r="T256" s="54"/>
      <c r="AT256" s="18" t="s">
        <v>152</v>
      </c>
      <c r="AU256" s="18" t="s">
        <v>86</v>
      </c>
    </row>
    <row r="257" spans="2:65" s="1" customFormat="1" ht="16.5" customHeight="1">
      <c r="B257" s="132"/>
      <c r="C257" s="176" t="s">
        <v>1119</v>
      </c>
      <c r="D257" s="176" t="s">
        <v>331</v>
      </c>
      <c r="E257" s="177" t="s">
        <v>1724</v>
      </c>
      <c r="F257" s="178" t="s">
        <v>1075</v>
      </c>
      <c r="G257" s="179" t="s">
        <v>852</v>
      </c>
      <c r="H257" s="180">
        <v>1</v>
      </c>
      <c r="I257" s="181"/>
      <c r="J257" s="182">
        <f>ROUND(I257*H257,2)</f>
        <v>0</v>
      </c>
      <c r="K257" s="178" t="s">
        <v>3</v>
      </c>
      <c r="L257" s="183"/>
      <c r="M257" s="184" t="s">
        <v>3</v>
      </c>
      <c r="N257" s="185" t="s">
        <v>49</v>
      </c>
      <c r="P257" s="142">
        <f>O257*H257</f>
        <v>0</v>
      </c>
      <c r="Q257" s="142">
        <v>0</v>
      </c>
      <c r="R257" s="142">
        <f>Q257*H257</f>
        <v>0</v>
      </c>
      <c r="S257" s="142">
        <v>0</v>
      </c>
      <c r="T257" s="143">
        <f>S257*H257</f>
        <v>0</v>
      </c>
      <c r="AR257" s="144" t="s">
        <v>1327</v>
      </c>
      <c r="AT257" s="144" t="s">
        <v>331</v>
      </c>
      <c r="AU257" s="144" t="s">
        <v>86</v>
      </c>
      <c r="AY257" s="18" t="s">
        <v>143</v>
      </c>
      <c r="BE257" s="145">
        <f>IF(N257="základní",J257,0)</f>
        <v>0</v>
      </c>
      <c r="BF257" s="145">
        <f>IF(N257="snížená",J257,0)</f>
        <v>0</v>
      </c>
      <c r="BG257" s="145">
        <f>IF(N257="zákl. přenesená",J257,0)</f>
        <v>0</v>
      </c>
      <c r="BH257" s="145">
        <f>IF(N257="sníž. přenesená",J257,0)</f>
        <v>0</v>
      </c>
      <c r="BI257" s="145">
        <f>IF(N257="nulová",J257,0)</f>
        <v>0</v>
      </c>
      <c r="BJ257" s="18" t="s">
        <v>86</v>
      </c>
      <c r="BK257" s="145">
        <f>ROUND(I257*H257,2)</f>
        <v>0</v>
      </c>
      <c r="BL257" s="18" t="s">
        <v>660</v>
      </c>
      <c r="BM257" s="144" t="s">
        <v>1777</v>
      </c>
    </row>
    <row r="258" spans="2:65" s="1" customFormat="1" ht="11.25">
      <c r="B258" s="33"/>
      <c r="D258" s="146" t="s">
        <v>152</v>
      </c>
      <c r="F258" s="147" t="s">
        <v>1075</v>
      </c>
      <c r="I258" s="148"/>
      <c r="L258" s="33"/>
      <c r="M258" s="149"/>
      <c r="T258" s="54"/>
      <c r="AT258" s="18" t="s">
        <v>152</v>
      </c>
      <c r="AU258" s="18" t="s">
        <v>86</v>
      </c>
    </row>
    <row r="259" spans="2:65" s="1" customFormat="1" ht="16.5" customHeight="1">
      <c r="B259" s="132"/>
      <c r="C259" s="133" t="s">
        <v>1123</v>
      </c>
      <c r="D259" s="133" t="s">
        <v>145</v>
      </c>
      <c r="E259" s="134" t="s">
        <v>1078</v>
      </c>
      <c r="F259" s="135" t="s">
        <v>1079</v>
      </c>
      <c r="G259" s="136" t="s">
        <v>852</v>
      </c>
      <c r="H259" s="137">
        <v>1</v>
      </c>
      <c r="I259" s="138"/>
      <c r="J259" s="139">
        <f>ROUND(I259*H259,2)</f>
        <v>0</v>
      </c>
      <c r="K259" s="135" t="s">
        <v>3</v>
      </c>
      <c r="L259" s="33"/>
      <c r="M259" s="140" t="s">
        <v>3</v>
      </c>
      <c r="N259" s="141" t="s">
        <v>49</v>
      </c>
      <c r="P259" s="142">
        <f>O259*H259</f>
        <v>0</v>
      </c>
      <c r="Q259" s="142">
        <v>0</v>
      </c>
      <c r="R259" s="142">
        <f>Q259*H259</f>
        <v>0</v>
      </c>
      <c r="S259" s="142">
        <v>0</v>
      </c>
      <c r="T259" s="143">
        <f>S259*H259</f>
        <v>0</v>
      </c>
      <c r="AR259" s="144" t="s">
        <v>660</v>
      </c>
      <c r="AT259" s="144" t="s">
        <v>145</v>
      </c>
      <c r="AU259" s="144" t="s">
        <v>86</v>
      </c>
      <c r="AY259" s="18" t="s">
        <v>143</v>
      </c>
      <c r="BE259" s="145">
        <f>IF(N259="základní",J259,0)</f>
        <v>0</v>
      </c>
      <c r="BF259" s="145">
        <f>IF(N259="snížená",J259,0)</f>
        <v>0</v>
      </c>
      <c r="BG259" s="145">
        <f>IF(N259="zákl. přenesená",J259,0)</f>
        <v>0</v>
      </c>
      <c r="BH259" s="145">
        <f>IF(N259="sníž. přenesená",J259,0)</f>
        <v>0</v>
      </c>
      <c r="BI259" s="145">
        <f>IF(N259="nulová",J259,0)</f>
        <v>0</v>
      </c>
      <c r="BJ259" s="18" t="s">
        <v>86</v>
      </c>
      <c r="BK259" s="145">
        <f>ROUND(I259*H259,2)</f>
        <v>0</v>
      </c>
      <c r="BL259" s="18" t="s">
        <v>660</v>
      </c>
      <c r="BM259" s="144" t="s">
        <v>1778</v>
      </c>
    </row>
    <row r="260" spans="2:65" s="1" customFormat="1" ht="11.25">
      <c r="B260" s="33"/>
      <c r="D260" s="146" t="s">
        <v>152</v>
      </c>
      <c r="F260" s="147" t="s">
        <v>1079</v>
      </c>
      <c r="I260" s="148"/>
      <c r="L260" s="33"/>
      <c r="M260" s="149"/>
      <c r="T260" s="54"/>
      <c r="AT260" s="18" t="s">
        <v>152</v>
      </c>
      <c r="AU260" s="18" t="s">
        <v>86</v>
      </c>
    </row>
    <row r="261" spans="2:65" s="1" customFormat="1" ht="16.5" customHeight="1">
      <c r="B261" s="132"/>
      <c r="C261" s="176" t="s">
        <v>1127</v>
      </c>
      <c r="D261" s="176" t="s">
        <v>331</v>
      </c>
      <c r="E261" s="177" t="s">
        <v>1082</v>
      </c>
      <c r="F261" s="178" t="s">
        <v>1083</v>
      </c>
      <c r="G261" s="179" t="s">
        <v>852</v>
      </c>
      <c r="H261" s="180">
        <v>1</v>
      </c>
      <c r="I261" s="181"/>
      <c r="J261" s="182">
        <f>ROUND(I261*H261,2)</f>
        <v>0</v>
      </c>
      <c r="K261" s="178" t="s">
        <v>3</v>
      </c>
      <c r="L261" s="183"/>
      <c r="M261" s="184" t="s">
        <v>3</v>
      </c>
      <c r="N261" s="185" t="s">
        <v>49</v>
      </c>
      <c r="P261" s="142">
        <f>O261*H261</f>
        <v>0</v>
      </c>
      <c r="Q261" s="142">
        <v>0</v>
      </c>
      <c r="R261" s="142">
        <f>Q261*H261</f>
        <v>0</v>
      </c>
      <c r="S261" s="142">
        <v>0</v>
      </c>
      <c r="T261" s="143">
        <f>S261*H261</f>
        <v>0</v>
      </c>
      <c r="AR261" s="144" t="s">
        <v>1327</v>
      </c>
      <c r="AT261" s="144" t="s">
        <v>331</v>
      </c>
      <c r="AU261" s="144" t="s">
        <v>86</v>
      </c>
      <c r="AY261" s="18" t="s">
        <v>143</v>
      </c>
      <c r="BE261" s="145">
        <f>IF(N261="základní",J261,0)</f>
        <v>0</v>
      </c>
      <c r="BF261" s="145">
        <f>IF(N261="snížená",J261,0)</f>
        <v>0</v>
      </c>
      <c r="BG261" s="145">
        <f>IF(N261="zákl. přenesená",J261,0)</f>
        <v>0</v>
      </c>
      <c r="BH261" s="145">
        <f>IF(N261="sníž. přenesená",J261,0)</f>
        <v>0</v>
      </c>
      <c r="BI261" s="145">
        <f>IF(N261="nulová",J261,0)</f>
        <v>0</v>
      </c>
      <c r="BJ261" s="18" t="s">
        <v>86</v>
      </c>
      <c r="BK261" s="145">
        <f>ROUND(I261*H261,2)</f>
        <v>0</v>
      </c>
      <c r="BL261" s="18" t="s">
        <v>660</v>
      </c>
      <c r="BM261" s="144" t="s">
        <v>1779</v>
      </c>
    </row>
    <row r="262" spans="2:65" s="1" customFormat="1" ht="11.25">
      <c r="B262" s="33"/>
      <c r="D262" s="146" t="s">
        <v>152</v>
      </c>
      <c r="F262" s="147" t="s">
        <v>1083</v>
      </c>
      <c r="I262" s="148"/>
      <c r="L262" s="33"/>
      <c r="M262" s="149"/>
      <c r="T262" s="54"/>
      <c r="AT262" s="18" t="s">
        <v>152</v>
      </c>
      <c r="AU262" s="18" t="s">
        <v>86</v>
      </c>
    </row>
    <row r="263" spans="2:65" s="1" customFormat="1" ht="16.5" customHeight="1">
      <c r="B263" s="132"/>
      <c r="C263" s="133" t="s">
        <v>1131</v>
      </c>
      <c r="D263" s="133" t="s">
        <v>145</v>
      </c>
      <c r="E263" s="134" t="s">
        <v>1086</v>
      </c>
      <c r="F263" s="135" t="s">
        <v>1087</v>
      </c>
      <c r="G263" s="136" t="s">
        <v>852</v>
      </c>
      <c r="H263" s="137">
        <v>1</v>
      </c>
      <c r="I263" s="138"/>
      <c r="J263" s="139">
        <f>ROUND(I263*H263,2)</f>
        <v>0</v>
      </c>
      <c r="K263" s="135" t="s">
        <v>3</v>
      </c>
      <c r="L263" s="33"/>
      <c r="M263" s="140" t="s">
        <v>3</v>
      </c>
      <c r="N263" s="141" t="s">
        <v>49</v>
      </c>
      <c r="P263" s="142">
        <f>O263*H263</f>
        <v>0</v>
      </c>
      <c r="Q263" s="142">
        <v>0</v>
      </c>
      <c r="R263" s="142">
        <f>Q263*H263</f>
        <v>0</v>
      </c>
      <c r="S263" s="142">
        <v>0</v>
      </c>
      <c r="T263" s="143">
        <f>S263*H263</f>
        <v>0</v>
      </c>
      <c r="AR263" s="144" t="s">
        <v>660</v>
      </c>
      <c r="AT263" s="144" t="s">
        <v>145</v>
      </c>
      <c r="AU263" s="144" t="s">
        <v>86</v>
      </c>
      <c r="AY263" s="18" t="s">
        <v>143</v>
      </c>
      <c r="BE263" s="145">
        <f>IF(N263="základní",J263,0)</f>
        <v>0</v>
      </c>
      <c r="BF263" s="145">
        <f>IF(N263="snížená",J263,0)</f>
        <v>0</v>
      </c>
      <c r="BG263" s="145">
        <f>IF(N263="zákl. přenesená",J263,0)</f>
        <v>0</v>
      </c>
      <c r="BH263" s="145">
        <f>IF(N263="sníž. přenesená",J263,0)</f>
        <v>0</v>
      </c>
      <c r="BI263" s="145">
        <f>IF(N263="nulová",J263,0)</f>
        <v>0</v>
      </c>
      <c r="BJ263" s="18" t="s">
        <v>86</v>
      </c>
      <c r="BK263" s="145">
        <f>ROUND(I263*H263,2)</f>
        <v>0</v>
      </c>
      <c r="BL263" s="18" t="s">
        <v>660</v>
      </c>
      <c r="BM263" s="144" t="s">
        <v>1780</v>
      </c>
    </row>
    <row r="264" spans="2:65" s="1" customFormat="1" ht="11.25">
      <c r="B264" s="33"/>
      <c r="D264" s="146" t="s">
        <v>152</v>
      </c>
      <c r="F264" s="147" t="s">
        <v>1087</v>
      </c>
      <c r="I264" s="148"/>
      <c r="L264" s="33"/>
      <c r="M264" s="149"/>
      <c r="T264" s="54"/>
      <c r="AT264" s="18" t="s">
        <v>152</v>
      </c>
      <c r="AU264" s="18" t="s">
        <v>86</v>
      </c>
    </row>
    <row r="265" spans="2:65" s="1" customFormat="1" ht="16.5" customHeight="1">
      <c r="B265" s="132"/>
      <c r="C265" s="176" t="s">
        <v>1135</v>
      </c>
      <c r="D265" s="176" t="s">
        <v>331</v>
      </c>
      <c r="E265" s="177" t="s">
        <v>1729</v>
      </c>
      <c r="F265" s="178" t="s">
        <v>1091</v>
      </c>
      <c r="G265" s="179" t="s">
        <v>852</v>
      </c>
      <c r="H265" s="180">
        <v>1</v>
      </c>
      <c r="I265" s="181"/>
      <c r="J265" s="182">
        <f>ROUND(I265*H265,2)</f>
        <v>0</v>
      </c>
      <c r="K265" s="178" t="s">
        <v>3</v>
      </c>
      <c r="L265" s="183"/>
      <c r="M265" s="184" t="s">
        <v>3</v>
      </c>
      <c r="N265" s="185" t="s">
        <v>49</v>
      </c>
      <c r="P265" s="142">
        <f>O265*H265</f>
        <v>0</v>
      </c>
      <c r="Q265" s="142">
        <v>0</v>
      </c>
      <c r="R265" s="142">
        <f>Q265*H265</f>
        <v>0</v>
      </c>
      <c r="S265" s="142">
        <v>0</v>
      </c>
      <c r="T265" s="143">
        <f>S265*H265</f>
        <v>0</v>
      </c>
      <c r="AR265" s="144" t="s">
        <v>1327</v>
      </c>
      <c r="AT265" s="144" t="s">
        <v>331</v>
      </c>
      <c r="AU265" s="144" t="s">
        <v>86</v>
      </c>
      <c r="AY265" s="18" t="s">
        <v>143</v>
      </c>
      <c r="BE265" s="145">
        <f>IF(N265="základní",J265,0)</f>
        <v>0</v>
      </c>
      <c r="BF265" s="145">
        <f>IF(N265="snížená",J265,0)</f>
        <v>0</v>
      </c>
      <c r="BG265" s="145">
        <f>IF(N265="zákl. přenesená",J265,0)</f>
        <v>0</v>
      </c>
      <c r="BH265" s="145">
        <f>IF(N265="sníž. přenesená",J265,0)</f>
        <v>0</v>
      </c>
      <c r="BI265" s="145">
        <f>IF(N265="nulová",J265,0)</f>
        <v>0</v>
      </c>
      <c r="BJ265" s="18" t="s">
        <v>86</v>
      </c>
      <c r="BK265" s="145">
        <f>ROUND(I265*H265,2)</f>
        <v>0</v>
      </c>
      <c r="BL265" s="18" t="s">
        <v>660</v>
      </c>
      <c r="BM265" s="144" t="s">
        <v>1781</v>
      </c>
    </row>
    <row r="266" spans="2:65" s="1" customFormat="1" ht="11.25">
      <c r="B266" s="33"/>
      <c r="D266" s="146" t="s">
        <v>152</v>
      </c>
      <c r="F266" s="147" t="s">
        <v>1091</v>
      </c>
      <c r="I266" s="148"/>
      <c r="L266" s="33"/>
      <c r="M266" s="149"/>
      <c r="T266" s="54"/>
      <c r="AT266" s="18" t="s">
        <v>152</v>
      </c>
      <c r="AU266" s="18" t="s">
        <v>86</v>
      </c>
    </row>
    <row r="267" spans="2:65" s="11" customFormat="1" ht="25.9" customHeight="1">
      <c r="B267" s="120"/>
      <c r="D267" s="121" t="s">
        <v>77</v>
      </c>
      <c r="E267" s="122" t="s">
        <v>1093</v>
      </c>
      <c r="F267" s="122" t="s">
        <v>1184</v>
      </c>
      <c r="I267" s="123"/>
      <c r="J267" s="124">
        <f>BK267</f>
        <v>0</v>
      </c>
      <c r="L267" s="120"/>
      <c r="M267" s="125"/>
      <c r="P267" s="126">
        <f>SUM(P268:P281)</f>
        <v>0</v>
      </c>
      <c r="R267" s="126">
        <f>SUM(R268:R281)</f>
        <v>0</v>
      </c>
      <c r="T267" s="127">
        <f>SUM(T268:T281)</f>
        <v>0</v>
      </c>
      <c r="AR267" s="121" t="s">
        <v>86</v>
      </c>
      <c r="AT267" s="128" t="s">
        <v>77</v>
      </c>
      <c r="AU267" s="128" t="s">
        <v>78</v>
      </c>
      <c r="AY267" s="121" t="s">
        <v>143</v>
      </c>
      <c r="BK267" s="129">
        <f>SUM(BK268:BK281)</f>
        <v>0</v>
      </c>
    </row>
    <row r="268" spans="2:65" s="1" customFormat="1" ht="16.5" customHeight="1">
      <c r="B268" s="132"/>
      <c r="C268" s="176" t="s">
        <v>1137</v>
      </c>
      <c r="D268" s="176" t="s">
        <v>331</v>
      </c>
      <c r="E268" s="177" t="s">
        <v>1186</v>
      </c>
      <c r="F268" s="178" t="s">
        <v>1187</v>
      </c>
      <c r="G268" s="179" t="s">
        <v>852</v>
      </c>
      <c r="H268" s="180">
        <v>1</v>
      </c>
      <c r="I268" s="181"/>
      <c r="J268" s="182">
        <f>ROUND(I268*H268,2)</f>
        <v>0</v>
      </c>
      <c r="K268" s="178" t="s">
        <v>3</v>
      </c>
      <c r="L268" s="183"/>
      <c r="M268" s="184" t="s">
        <v>3</v>
      </c>
      <c r="N268" s="185" t="s">
        <v>49</v>
      </c>
      <c r="P268" s="142">
        <f>O268*H268</f>
        <v>0</v>
      </c>
      <c r="Q268" s="142">
        <v>0</v>
      </c>
      <c r="R268" s="142">
        <f>Q268*H268</f>
        <v>0</v>
      </c>
      <c r="S268" s="142">
        <v>0</v>
      </c>
      <c r="T268" s="143">
        <f>S268*H268</f>
        <v>0</v>
      </c>
      <c r="AR268" s="144" t="s">
        <v>1782</v>
      </c>
      <c r="AT268" s="144" t="s">
        <v>331</v>
      </c>
      <c r="AU268" s="144" t="s">
        <v>86</v>
      </c>
      <c r="AY268" s="18" t="s">
        <v>143</v>
      </c>
      <c r="BE268" s="145">
        <f>IF(N268="základní",J268,0)</f>
        <v>0</v>
      </c>
      <c r="BF268" s="145">
        <f>IF(N268="snížená",J268,0)</f>
        <v>0</v>
      </c>
      <c r="BG268" s="145">
        <f>IF(N268="zákl. přenesená",J268,0)</f>
        <v>0</v>
      </c>
      <c r="BH268" s="145">
        <f>IF(N268="sníž. přenesená",J268,0)</f>
        <v>0</v>
      </c>
      <c r="BI268" s="145">
        <f>IF(N268="nulová",J268,0)</f>
        <v>0</v>
      </c>
      <c r="BJ268" s="18" t="s">
        <v>86</v>
      </c>
      <c r="BK268" s="145">
        <f>ROUND(I268*H268,2)</f>
        <v>0</v>
      </c>
      <c r="BL268" s="18" t="s">
        <v>1782</v>
      </c>
      <c r="BM268" s="144" t="s">
        <v>1783</v>
      </c>
    </row>
    <row r="269" spans="2:65" s="1" customFormat="1" ht="11.25">
      <c r="B269" s="33"/>
      <c r="D269" s="146" t="s">
        <v>152</v>
      </c>
      <c r="F269" s="147" t="s">
        <v>1187</v>
      </c>
      <c r="I269" s="148"/>
      <c r="L269" s="33"/>
      <c r="M269" s="149"/>
      <c r="T269" s="54"/>
      <c r="AT269" s="18" t="s">
        <v>152</v>
      </c>
      <c r="AU269" s="18" t="s">
        <v>86</v>
      </c>
    </row>
    <row r="270" spans="2:65" s="1" customFormat="1" ht="16.5" customHeight="1">
      <c r="B270" s="132"/>
      <c r="C270" s="133" t="s">
        <v>1139</v>
      </c>
      <c r="D270" s="133" t="s">
        <v>145</v>
      </c>
      <c r="E270" s="134" t="s">
        <v>1190</v>
      </c>
      <c r="F270" s="135" t="s">
        <v>1191</v>
      </c>
      <c r="G270" s="136" t="s">
        <v>852</v>
      </c>
      <c r="H270" s="137">
        <v>1</v>
      </c>
      <c r="I270" s="138"/>
      <c r="J270" s="139">
        <f>ROUND(I270*H270,2)</f>
        <v>0</v>
      </c>
      <c r="K270" s="135" t="s">
        <v>3</v>
      </c>
      <c r="L270" s="33"/>
      <c r="M270" s="140" t="s">
        <v>3</v>
      </c>
      <c r="N270" s="141" t="s">
        <v>49</v>
      </c>
      <c r="P270" s="142">
        <f>O270*H270</f>
        <v>0</v>
      </c>
      <c r="Q270" s="142">
        <v>0</v>
      </c>
      <c r="R270" s="142">
        <f>Q270*H270</f>
        <v>0</v>
      </c>
      <c r="S270" s="142">
        <v>0</v>
      </c>
      <c r="T270" s="143">
        <f>S270*H270</f>
        <v>0</v>
      </c>
      <c r="AR270" s="144" t="s">
        <v>1782</v>
      </c>
      <c r="AT270" s="144" t="s">
        <v>145</v>
      </c>
      <c r="AU270" s="144" t="s">
        <v>86</v>
      </c>
      <c r="AY270" s="18" t="s">
        <v>143</v>
      </c>
      <c r="BE270" s="145">
        <f>IF(N270="základní",J270,0)</f>
        <v>0</v>
      </c>
      <c r="BF270" s="145">
        <f>IF(N270="snížená",J270,0)</f>
        <v>0</v>
      </c>
      <c r="BG270" s="145">
        <f>IF(N270="zákl. přenesená",J270,0)</f>
        <v>0</v>
      </c>
      <c r="BH270" s="145">
        <f>IF(N270="sníž. přenesená",J270,0)</f>
        <v>0</v>
      </c>
      <c r="BI270" s="145">
        <f>IF(N270="nulová",J270,0)</f>
        <v>0</v>
      </c>
      <c r="BJ270" s="18" t="s">
        <v>86</v>
      </c>
      <c r="BK270" s="145">
        <f>ROUND(I270*H270,2)</f>
        <v>0</v>
      </c>
      <c r="BL270" s="18" t="s">
        <v>1782</v>
      </c>
      <c r="BM270" s="144" t="s">
        <v>1784</v>
      </c>
    </row>
    <row r="271" spans="2:65" s="1" customFormat="1" ht="11.25">
      <c r="B271" s="33"/>
      <c r="D271" s="146" t="s">
        <v>152</v>
      </c>
      <c r="F271" s="147" t="s">
        <v>1191</v>
      </c>
      <c r="I271" s="148"/>
      <c r="L271" s="33"/>
      <c r="M271" s="149"/>
      <c r="T271" s="54"/>
      <c r="AT271" s="18" t="s">
        <v>152</v>
      </c>
      <c r="AU271" s="18" t="s">
        <v>86</v>
      </c>
    </row>
    <row r="272" spans="2:65" s="1" customFormat="1" ht="16.5" customHeight="1">
      <c r="B272" s="132"/>
      <c r="C272" s="133" t="s">
        <v>1141</v>
      </c>
      <c r="D272" s="133" t="s">
        <v>145</v>
      </c>
      <c r="E272" s="134" t="s">
        <v>1194</v>
      </c>
      <c r="F272" s="135" t="s">
        <v>1195</v>
      </c>
      <c r="G272" s="136" t="s">
        <v>852</v>
      </c>
      <c r="H272" s="137">
        <v>1</v>
      </c>
      <c r="I272" s="138"/>
      <c r="J272" s="139">
        <f>ROUND(I272*H272,2)</f>
        <v>0</v>
      </c>
      <c r="K272" s="135" t="s">
        <v>3</v>
      </c>
      <c r="L272" s="33"/>
      <c r="M272" s="140" t="s">
        <v>3</v>
      </c>
      <c r="N272" s="141" t="s">
        <v>49</v>
      </c>
      <c r="P272" s="142">
        <f>O272*H272</f>
        <v>0</v>
      </c>
      <c r="Q272" s="142">
        <v>0</v>
      </c>
      <c r="R272" s="142">
        <f>Q272*H272</f>
        <v>0</v>
      </c>
      <c r="S272" s="142">
        <v>0</v>
      </c>
      <c r="T272" s="143">
        <f>S272*H272</f>
        <v>0</v>
      </c>
      <c r="AR272" s="144" t="s">
        <v>1782</v>
      </c>
      <c r="AT272" s="144" t="s">
        <v>145</v>
      </c>
      <c r="AU272" s="144" t="s">
        <v>86</v>
      </c>
      <c r="AY272" s="18" t="s">
        <v>143</v>
      </c>
      <c r="BE272" s="145">
        <f>IF(N272="základní",J272,0)</f>
        <v>0</v>
      </c>
      <c r="BF272" s="145">
        <f>IF(N272="snížená",J272,0)</f>
        <v>0</v>
      </c>
      <c r="BG272" s="145">
        <f>IF(N272="zákl. přenesená",J272,0)</f>
        <v>0</v>
      </c>
      <c r="BH272" s="145">
        <f>IF(N272="sníž. přenesená",J272,0)</f>
        <v>0</v>
      </c>
      <c r="BI272" s="145">
        <f>IF(N272="nulová",J272,0)</f>
        <v>0</v>
      </c>
      <c r="BJ272" s="18" t="s">
        <v>86</v>
      </c>
      <c r="BK272" s="145">
        <f>ROUND(I272*H272,2)</f>
        <v>0</v>
      </c>
      <c r="BL272" s="18" t="s">
        <v>1782</v>
      </c>
      <c r="BM272" s="144" t="s">
        <v>1785</v>
      </c>
    </row>
    <row r="273" spans="2:65" s="1" customFormat="1" ht="11.25">
      <c r="B273" s="33"/>
      <c r="D273" s="146" t="s">
        <v>152</v>
      </c>
      <c r="F273" s="147" t="s">
        <v>1195</v>
      </c>
      <c r="I273" s="148"/>
      <c r="L273" s="33"/>
      <c r="M273" s="149"/>
      <c r="T273" s="54"/>
      <c r="AT273" s="18" t="s">
        <v>152</v>
      </c>
      <c r="AU273" s="18" t="s">
        <v>86</v>
      </c>
    </row>
    <row r="274" spans="2:65" s="1" customFormat="1" ht="16.5" customHeight="1">
      <c r="B274" s="132"/>
      <c r="C274" s="133" t="s">
        <v>1143</v>
      </c>
      <c r="D274" s="133" t="s">
        <v>145</v>
      </c>
      <c r="E274" s="134" t="s">
        <v>1198</v>
      </c>
      <c r="F274" s="135" t="s">
        <v>500</v>
      </c>
      <c r="G274" s="136" t="s">
        <v>852</v>
      </c>
      <c r="H274" s="137">
        <v>1</v>
      </c>
      <c r="I274" s="138"/>
      <c r="J274" s="139">
        <f>ROUND(I274*H274,2)</f>
        <v>0</v>
      </c>
      <c r="K274" s="135" t="s">
        <v>3</v>
      </c>
      <c r="L274" s="33"/>
      <c r="M274" s="140" t="s">
        <v>3</v>
      </c>
      <c r="N274" s="141" t="s">
        <v>49</v>
      </c>
      <c r="P274" s="142">
        <f>O274*H274</f>
        <v>0</v>
      </c>
      <c r="Q274" s="142">
        <v>0</v>
      </c>
      <c r="R274" s="142">
        <f>Q274*H274</f>
        <v>0</v>
      </c>
      <c r="S274" s="142">
        <v>0</v>
      </c>
      <c r="T274" s="143">
        <f>S274*H274</f>
        <v>0</v>
      </c>
      <c r="AR274" s="144" t="s">
        <v>1782</v>
      </c>
      <c r="AT274" s="144" t="s">
        <v>145</v>
      </c>
      <c r="AU274" s="144" t="s">
        <v>86</v>
      </c>
      <c r="AY274" s="18" t="s">
        <v>143</v>
      </c>
      <c r="BE274" s="145">
        <f>IF(N274="základní",J274,0)</f>
        <v>0</v>
      </c>
      <c r="BF274" s="145">
        <f>IF(N274="snížená",J274,0)</f>
        <v>0</v>
      </c>
      <c r="BG274" s="145">
        <f>IF(N274="zákl. přenesená",J274,0)</f>
        <v>0</v>
      </c>
      <c r="BH274" s="145">
        <f>IF(N274="sníž. přenesená",J274,0)</f>
        <v>0</v>
      </c>
      <c r="BI274" s="145">
        <f>IF(N274="nulová",J274,0)</f>
        <v>0</v>
      </c>
      <c r="BJ274" s="18" t="s">
        <v>86</v>
      </c>
      <c r="BK274" s="145">
        <f>ROUND(I274*H274,2)</f>
        <v>0</v>
      </c>
      <c r="BL274" s="18" t="s">
        <v>1782</v>
      </c>
      <c r="BM274" s="144" t="s">
        <v>1786</v>
      </c>
    </row>
    <row r="275" spans="2:65" s="1" customFormat="1" ht="11.25">
      <c r="B275" s="33"/>
      <c r="D275" s="146" t="s">
        <v>152</v>
      </c>
      <c r="F275" s="147" t="s">
        <v>500</v>
      </c>
      <c r="I275" s="148"/>
      <c r="L275" s="33"/>
      <c r="M275" s="149"/>
      <c r="T275" s="54"/>
      <c r="AT275" s="18" t="s">
        <v>152</v>
      </c>
      <c r="AU275" s="18" t="s">
        <v>86</v>
      </c>
    </row>
    <row r="276" spans="2:65" s="1" customFormat="1" ht="16.5" customHeight="1">
      <c r="B276" s="132"/>
      <c r="C276" s="133" t="s">
        <v>1145</v>
      </c>
      <c r="D276" s="133" t="s">
        <v>145</v>
      </c>
      <c r="E276" s="134" t="s">
        <v>1201</v>
      </c>
      <c r="F276" s="135" t="s">
        <v>1202</v>
      </c>
      <c r="G276" s="136" t="s">
        <v>852</v>
      </c>
      <c r="H276" s="137">
        <v>1</v>
      </c>
      <c r="I276" s="138"/>
      <c r="J276" s="139">
        <f>ROUND(I276*H276,2)</f>
        <v>0</v>
      </c>
      <c r="K276" s="135" t="s">
        <v>3</v>
      </c>
      <c r="L276" s="33"/>
      <c r="M276" s="140" t="s">
        <v>3</v>
      </c>
      <c r="N276" s="141" t="s">
        <v>49</v>
      </c>
      <c r="P276" s="142">
        <f>O276*H276</f>
        <v>0</v>
      </c>
      <c r="Q276" s="142">
        <v>0</v>
      </c>
      <c r="R276" s="142">
        <f>Q276*H276</f>
        <v>0</v>
      </c>
      <c r="S276" s="142">
        <v>0</v>
      </c>
      <c r="T276" s="143">
        <f>S276*H276</f>
        <v>0</v>
      </c>
      <c r="AR276" s="144" t="s">
        <v>1782</v>
      </c>
      <c r="AT276" s="144" t="s">
        <v>145</v>
      </c>
      <c r="AU276" s="144" t="s">
        <v>86</v>
      </c>
      <c r="AY276" s="18" t="s">
        <v>143</v>
      </c>
      <c r="BE276" s="145">
        <f>IF(N276="základní",J276,0)</f>
        <v>0</v>
      </c>
      <c r="BF276" s="145">
        <f>IF(N276="snížená",J276,0)</f>
        <v>0</v>
      </c>
      <c r="BG276" s="145">
        <f>IF(N276="zákl. přenesená",J276,0)</f>
        <v>0</v>
      </c>
      <c r="BH276" s="145">
        <f>IF(N276="sníž. přenesená",J276,0)</f>
        <v>0</v>
      </c>
      <c r="BI276" s="145">
        <f>IF(N276="nulová",J276,0)</f>
        <v>0</v>
      </c>
      <c r="BJ276" s="18" t="s">
        <v>86</v>
      </c>
      <c r="BK276" s="145">
        <f>ROUND(I276*H276,2)</f>
        <v>0</v>
      </c>
      <c r="BL276" s="18" t="s">
        <v>1782</v>
      </c>
      <c r="BM276" s="144" t="s">
        <v>1787</v>
      </c>
    </row>
    <row r="277" spans="2:65" s="1" customFormat="1" ht="11.25">
      <c r="B277" s="33"/>
      <c r="D277" s="146" t="s">
        <v>152</v>
      </c>
      <c r="F277" s="147" t="s">
        <v>1202</v>
      </c>
      <c r="I277" s="148"/>
      <c r="L277" s="33"/>
      <c r="M277" s="149"/>
      <c r="T277" s="54"/>
      <c r="AT277" s="18" t="s">
        <v>152</v>
      </c>
      <c r="AU277" s="18" t="s">
        <v>86</v>
      </c>
    </row>
    <row r="278" spans="2:65" s="1" customFormat="1" ht="16.5" customHeight="1">
      <c r="B278" s="132"/>
      <c r="C278" s="133" t="s">
        <v>1147</v>
      </c>
      <c r="D278" s="133" t="s">
        <v>145</v>
      </c>
      <c r="E278" s="134" t="s">
        <v>1788</v>
      </c>
      <c r="F278" s="135" t="s">
        <v>1206</v>
      </c>
      <c r="G278" s="136" t="s">
        <v>852</v>
      </c>
      <c r="H278" s="137">
        <v>1</v>
      </c>
      <c r="I278" s="138"/>
      <c r="J278" s="139">
        <f>ROUND(I278*H278,2)</f>
        <v>0</v>
      </c>
      <c r="K278" s="135" t="s">
        <v>3</v>
      </c>
      <c r="L278" s="33"/>
      <c r="M278" s="140" t="s">
        <v>3</v>
      </c>
      <c r="N278" s="141" t="s">
        <v>49</v>
      </c>
      <c r="P278" s="142">
        <f>O278*H278</f>
        <v>0</v>
      </c>
      <c r="Q278" s="142">
        <v>0</v>
      </c>
      <c r="R278" s="142">
        <f>Q278*H278</f>
        <v>0</v>
      </c>
      <c r="S278" s="142">
        <v>0</v>
      </c>
      <c r="T278" s="143">
        <f>S278*H278</f>
        <v>0</v>
      </c>
      <c r="AR278" s="144" t="s">
        <v>1782</v>
      </c>
      <c r="AT278" s="144" t="s">
        <v>145</v>
      </c>
      <c r="AU278" s="144" t="s">
        <v>86</v>
      </c>
      <c r="AY278" s="18" t="s">
        <v>143</v>
      </c>
      <c r="BE278" s="145">
        <f>IF(N278="základní",J278,0)</f>
        <v>0</v>
      </c>
      <c r="BF278" s="145">
        <f>IF(N278="snížená",J278,0)</f>
        <v>0</v>
      </c>
      <c r="BG278" s="145">
        <f>IF(N278="zákl. přenesená",J278,0)</f>
        <v>0</v>
      </c>
      <c r="BH278" s="145">
        <f>IF(N278="sníž. přenesená",J278,0)</f>
        <v>0</v>
      </c>
      <c r="BI278" s="145">
        <f>IF(N278="nulová",J278,0)</f>
        <v>0</v>
      </c>
      <c r="BJ278" s="18" t="s">
        <v>86</v>
      </c>
      <c r="BK278" s="145">
        <f>ROUND(I278*H278,2)</f>
        <v>0</v>
      </c>
      <c r="BL278" s="18" t="s">
        <v>1782</v>
      </c>
      <c r="BM278" s="144" t="s">
        <v>1789</v>
      </c>
    </row>
    <row r="279" spans="2:65" s="1" customFormat="1" ht="11.25">
      <c r="B279" s="33"/>
      <c r="D279" s="146" t="s">
        <v>152</v>
      </c>
      <c r="F279" s="147" t="s">
        <v>1206</v>
      </c>
      <c r="I279" s="148"/>
      <c r="L279" s="33"/>
      <c r="M279" s="149"/>
      <c r="T279" s="54"/>
      <c r="AT279" s="18" t="s">
        <v>152</v>
      </c>
      <c r="AU279" s="18" t="s">
        <v>86</v>
      </c>
    </row>
    <row r="280" spans="2:65" s="1" customFormat="1" ht="16.5" customHeight="1">
      <c r="B280" s="132"/>
      <c r="C280" s="133" t="s">
        <v>1149</v>
      </c>
      <c r="D280" s="133" t="s">
        <v>145</v>
      </c>
      <c r="E280" s="134" t="s">
        <v>1790</v>
      </c>
      <c r="F280" s="135" t="s">
        <v>1210</v>
      </c>
      <c r="G280" s="136" t="s">
        <v>852</v>
      </c>
      <c r="H280" s="137">
        <v>1</v>
      </c>
      <c r="I280" s="138"/>
      <c r="J280" s="139">
        <f>ROUND(I280*H280,2)</f>
        <v>0</v>
      </c>
      <c r="K280" s="135" t="s">
        <v>3</v>
      </c>
      <c r="L280" s="33"/>
      <c r="M280" s="140" t="s">
        <v>3</v>
      </c>
      <c r="N280" s="141" t="s">
        <v>49</v>
      </c>
      <c r="P280" s="142">
        <f>O280*H280</f>
        <v>0</v>
      </c>
      <c r="Q280" s="142">
        <v>0</v>
      </c>
      <c r="R280" s="142">
        <f>Q280*H280</f>
        <v>0</v>
      </c>
      <c r="S280" s="142">
        <v>0</v>
      </c>
      <c r="T280" s="143">
        <f>S280*H280</f>
        <v>0</v>
      </c>
      <c r="AR280" s="144" t="s">
        <v>1782</v>
      </c>
      <c r="AT280" s="144" t="s">
        <v>145</v>
      </c>
      <c r="AU280" s="144" t="s">
        <v>86</v>
      </c>
      <c r="AY280" s="18" t="s">
        <v>143</v>
      </c>
      <c r="BE280" s="145">
        <f>IF(N280="základní",J280,0)</f>
        <v>0</v>
      </c>
      <c r="BF280" s="145">
        <f>IF(N280="snížená",J280,0)</f>
        <v>0</v>
      </c>
      <c r="BG280" s="145">
        <f>IF(N280="zákl. přenesená",J280,0)</f>
        <v>0</v>
      </c>
      <c r="BH280" s="145">
        <f>IF(N280="sníž. přenesená",J280,0)</f>
        <v>0</v>
      </c>
      <c r="BI280" s="145">
        <f>IF(N280="nulová",J280,0)</f>
        <v>0</v>
      </c>
      <c r="BJ280" s="18" t="s">
        <v>86</v>
      </c>
      <c r="BK280" s="145">
        <f>ROUND(I280*H280,2)</f>
        <v>0</v>
      </c>
      <c r="BL280" s="18" t="s">
        <v>1782</v>
      </c>
      <c r="BM280" s="144" t="s">
        <v>1791</v>
      </c>
    </row>
    <row r="281" spans="2:65" s="1" customFormat="1" ht="11.25">
      <c r="B281" s="33"/>
      <c r="D281" s="146" t="s">
        <v>152</v>
      </c>
      <c r="F281" s="147" t="s">
        <v>1210</v>
      </c>
      <c r="I281" s="148"/>
      <c r="L281" s="33"/>
      <c r="M281" s="187"/>
      <c r="N281" s="188"/>
      <c r="O281" s="188"/>
      <c r="P281" s="188"/>
      <c r="Q281" s="188"/>
      <c r="R281" s="188"/>
      <c r="S281" s="188"/>
      <c r="T281" s="189"/>
      <c r="AT281" s="18" t="s">
        <v>152</v>
      </c>
      <c r="AU281" s="18" t="s">
        <v>86</v>
      </c>
    </row>
    <row r="282" spans="2:65" s="1" customFormat="1" ht="6.95" customHeight="1">
      <c r="B282" s="42"/>
      <c r="C282" s="43"/>
      <c r="D282" s="43"/>
      <c r="E282" s="43"/>
      <c r="F282" s="43"/>
      <c r="G282" s="43"/>
      <c r="H282" s="43"/>
      <c r="I282" s="43"/>
      <c r="J282" s="43"/>
      <c r="K282" s="43"/>
      <c r="L282" s="33"/>
    </row>
  </sheetData>
  <autoFilter ref="C84:K281" xr:uid="{00000000-0009-0000-0000-000006000000}"/>
  <mergeCells count="9">
    <mergeCell ref="E50:H50"/>
    <mergeCell ref="E75:H75"/>
    <mergeCell ref="E77:H77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06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23" t="s">
        <v>6</v>
      </c>
      <c r="M2" s="308"/>
      <c r="N2" s="308"/>
      <c r="O2" s="308"/>
      <c r="P2" s="308"/>
      <c r="Q2" s="308"/>
      <c r="R2" s="308"/>
      <c r="S2" s="308"/>
      <c r="T2" s="308"/>
      <c r="U2" s="308"/>
      <c r="V2" s="308"/>
      <c r="AT2" s="18" t="s">
        <v>112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88</v>
      </c>
    </row>
    <row r="4" spans="2:46" ht="24.95" customHeight="1">
      <c r="B4" s="21"/>
      <c r="D4" s="22" t="s">
        <v>113</v>
      </c>
      <c r="L4" s="21"/>
      <c r="M4" s="91" t="s">
        <v>11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17</v>
      </c>
      <c r="L6" s="21"/>
    </row>
    <row r="7" spans="2:46" ht="16.5" customHeight="1">
      <c r="B7" s="21"/>
      <c r="E7" s="324" t="str">
        <f>'Rekapitulace stavby'!K6</f>
        <v>BENÁTKY NAD JIZEROU ČOV – KALOVÉ HOSPODÁŘSTVÍ</v>
      </c>
      <c r="F7" s="325"/>
      <c r="G7" s="325"/>
      <c r="H7" s="325"/>
      <c r="L7" s="21"/>
    </row>
    <row r="8" spans="2:46" s="1" customFormat="1" ht="12" customHeight="1">
      <c r="B8" s="33"/>
      <c r="D8" s="28" t="s">
        <v>114</v>
      </c>
      <c r="L8" s="33"/>
    </row>
    <row r="9" spans="2:46" s="1" customFormat="1" ht="16.5" customHeight="1">
      <c r="B9" s="33"/>
      <c r="E9" s="282" t="s">
        <v>1792</v>
      </c>
      <c r="F9" s="326"/>
      <c r="G9" s="326"/>
      <c r="H9" s="326"/>
      <c r="L9" s="33"/>
    </row>
    <row r="10" spans="2:46" s="1" customFormat="1" ht="11.25">
      <c r="B10" s="33"/>
      <c r="L10" s="33"/>
    </row>
    <row r="11" spans="2:46" s="1" customFormat="1" ht="12" customHeight="1">
      <c r="B11" s="33"/>
      <c r="D11" s="28" t="s">
        <v>19</v>
      </c>
      <c r="F11" s="26" t="s">
        <v>3</v>
      </c>
      <c r="I11" s="28" t="s">
        <v>20</v>
      </c>
      <c r="J11" s="26" t="s">
        <v>3</v>
      </c>
      <c r="L11" s="33"/>
    </row>
    <row r="12" spans="2:46" s="1" customFormat="1" ht="12" customHeight="1">
      <c r="B12" s="33"/>
      <c r="D12" s="28" t="s">
        <v>21</v>
      </c>
      <c r="F12" s="26" t="s">
        <v>22</v>
      </c>
      <c r="I12" s="28" t="s">
        <v>23</v>
      </c>
      <c r="J12" s="50" t="str">
        <f>'Rekapitulace stavby'!AN8</f>
        <v>4. 12. 2025</v>
      </c>
      <c r="L12" s="33"/>
    </row>
    <row r="13" spans="2:46" s="1" customFormat="1" ht="10.9" customHeight="1">
      <c r="B13" s="33"/>
      <c r="L13" s="33"/>
    </row>
    <row r="14" spans="2:46" s="1" customFormat="1" ht="12" customHeight="1">
      <c r="B14" s="33"/>
      <c r="D14" s="28" t="s">
        <v>25</v>
      </c>
      <c r="I14" s="28" t="s">
        <v>26</v>
      </c>
      <c r="J14" s="26" t="s">
        <v>27</v>
      </c>
      <c r="L14" s="33"/>
    </row>
    <row r="15" spans="2:46" s="1" customFormat="1" ht="18" customHeight="1">
      <c r="B15" s="33"/>
      <c r="E15" s="26" t="s">
        <v>28</v>
      </c>
      <c r="I15" s="28" t="s">
        <v>29</v>
      </c>
      <c r="J15" s="26" t="s">
        <v>30</v>
      </c>
      <c r="L15" s="33"/>
    </row>
    <row r="16" spans="2:46" s="1" customFormat="1" ht="6.95" customHeight="1">
      <c r="B16" s="33"/>
      <c r="L16" s="33"/>
    </row>
    <row r="17" spans="2:12" s="1" customFormat="1" ht="12" customHeight="1">
      <c r="B17" s="33"/>
      <c r="D17" s="28" t="s">
        <v>31</v>
      </c>
      <c r="I17" s="28" t="s">
        <v>26</v>
      </c>
      <c r="J17" s="29" t="str">
        <f>'Rekapitulace stavby'!AN13</f>
        <v>Vyplň údaj</v>
      </c>
      <c r="L17" s="33"/>
    </row>
    <row r="18" spans="2:12" s="1" customFormat="1" ht="18" customHeight="1">
      <c r="B18" s="33"/>
      <c r="E18" s="327" t="str">
        <f>'Rekapitulace stavby'!E14</f>
        <v>Vyplň údaj</v>
      </c>
      <c r="F18" s="307"/>
      <c r="G18" s="307"/>
      <c r="H18" s="307"/>
      <c r="I18" s="28" t="s">
        <v>29</v>
      </c>
      <c r="J18" s="29" t="str">
        <f>'Rekapitulace stavby'!AN14</f>
        <v>Vyplň údaj</v>
      </c>
      <c r="L18" s="33"/>
    </row>
    <row r="19" spans="2:12" s="1" customFormat="1" ht="6.95" customHeight="1">
      <c r="B19" s="33"/>
      <c r="L19" s="33"/>
    </row>
    <row r="20" spans="2:12" s="1" customFormat="1" ht="12" customHeight="1">
      <c r="B20" s="33"/>
      <c r="D20" s="28" t="s">
        <v>33</v>
      </c>
      <c r="I20" s="28" t="s">
        <v>26</v>
      </c>
      <c r="J20" s="26" t="s">
        <v>34</v>
      </c>
      <c r="L20" s="33"/>
    </row>
    <row r="21" spans="2:12" s="1" customFormat="1" ht="18" customHeight="1">
      <c r="B21" s="33"/>
      <c r="E21" s="26" t="s">
        <v>35</v>
      </c>
      <c r="I21" s="28" t="s">
        <v>29</v>
      </c>
      <c r="J21" s="26" t="s">
        <v>36</v>
      </c>
      <c r="L21" s="33"/>
    </row>
    <row r="22" spans="2:12" s="1" customFormat="1" ht="6.95" customHeight="1">
      <c r="B22" s="33"/>
      <c r="L22" s="33"/>
    </row>
    <row r="23" spans="2:12" s="1" customFormat="1" ht="12" customHeight="1">
      <c r="B23" s="33"/>
      <c r="D23" s="28" t="s">
        <v>38</v>
      </c>
      <c r="I23" s="28" t="s">
        <v>26</v>
      </c>
      <c r="J23" s="26" t="s">
        <v>39</v>
      </c>
      <c r="L23" s="33"/>
    </row>
    <row r="24" spans="2:12" s="1" customFormat="1" ht="18" customHeight="1">
      <c r="B24" s="33"/>
      <c r="E24" s="26" t="s">
        <v>40</v>
      </c>
      <c r="I24" s="28" t="s">
        <v>29</v>
      </c>
      <c r="J24" s="26" t="s">
        <v>41</v>
      </c>
      <c r="L24" s="33"/>
    </row>
    <row r="25" spans="2:12" s="1" customFormat="1" ht="6.95" customHeight="1">
      <c r="B25" s="33"/>
      <c r="L25" s="33"/>
    </row>
    <row r="26" spans="2:12" s="1" customFormat="1" ht="12" customHeight="1">
      <c r="B26" s="33"/>
      <c r="D26" s="28" t="s">
        <v>42</v>
      </c>
      <c r="L26" s="33"/>
    </row>
    <row r="27" spans="2:12" s="7" customFormat="1" ht="47.25" customHeight="1">
      <c r="B27" s="92"/>
      <c r="E27" s="312" t="s">
        <v>43</v>
      </c>
      <c r="F27" s="312"/>
      <c r="G27" s="312"/>
      <c r="H27" s="312"/>
      <c r="L27" s="92"/>
    </row>
    <row r="28" spans="2:12" s="1" customFormat="1" ht="6.95" customHeight="1">
      <c r="B28" s="33"/>
      <c r="L28" s="33"/>
    </row>
    <row r="29" spans="2:12" s="1" customFormat="1" ht="6.95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>
      <c r="B30" s="33"/>
      <c r="D30" s="93" t="s">
        <v>44</v>
      </c>
      <c r="J30" s="64">
        <f>ROUND(J80, 2)</f>
        <v>0</v>
      </c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5" customHeight="1">
      <c r="B32" s="33"/>
      <c r="F32" s="36" t="s">
        <v>46</v>
      </c>
      <c r="I32" s="36" t="s">
        <v>45</v>
      </c>
      <c r="J32" s="36" t="s">
        <v>47</v>
      </c>
      <c r="L32" s="33"/>
    </row>
    <row r="33" spans="2:12" s="1" customFormat="1" ht="14.45" customHeight="1">
      <c r="B33" s="33"/>
      <c r="D33" s="53" t="s">
        <v>48</v>
      </c>
      <c r="E33" s="28" t="s">
        <v>49</v>
      </c>
      <c r="F33" s="84">
        <f>ROUND((SUM(BE80:BE105)),  2)</f>
        <v>0</v>
      </c>
      <c r="I33" s="94">
        <v>0.21</v>
      </c>
      <c r="J33" s="84">
        <f>ROUND(((SUM(BE80:BE105))*I33),  2)</f>
        <v>0</v>
      </c>
      <c r="L33" s="33"/>
    </row>
    <row r="34" spans="2:12" s="1" customFormat="1" ht="14.45" customHeight="1">
      <c r="B34" s="33"/>
      <c r="E34" s="28" t="s">
        <v>50</v>
      </c>
      <c r="F34" s="84">
        <f>ROUND((SUM(BF80:BF105)),  2)</f>
        <v>0</v>
      </c>
      <c r="I34" s="94">
        <v>0.12</v>
      </c>
      <c r="J34" s="84">
        <f>ROUND(((SUM(BF80:BF105))*I34),  2)</f>
        <v>0</v>
      </c>
      <c r="L34" s="33"/>
    </row>
    <row r="35" spans="2:12" s="1" customFormat="1" ht="14.45" hidden="1" customHeight="1">
      <c r="B35" s="33"/>
      <c r="E35" s="28" t="s">
        <v>51</v>
      </c>
      <c r="F35" s="84">
        <f>ROUND((SUM(BG80:BG105)),  2)</f>
        <v>0</v>
      </c>
      <c r="I35" s="94">
        <v>0.21</v>
      </c>
      <c r="J35" s="84">
        <f>0</f>
        <v>0</v>
      </c>
      <c r="L35" s="33"/>
    </row>
    <row r="36" spans="2:12" s="1" customFormat="1" ht="14.45" hidden="1" customHeight="1">
      <c r="B36" s="33"/>
      <c r="E36" s="28" t="s">
        <v>52</v>
      </c>
      <c r="F36" s="84">
        <f>ROUND((SUM(BH80:BH105)),  2)</f>
        <v>0</v>
      </c>
      <c r="I36" s="94">
        <v>0.12</v>
      </c>
      <c r="J36" s="84">
        <f>0</f>
        <v>0</v>
      </c>
      <c r="L36" s="33"/>
    </row>
    <row r="37" spans="2:12" s="1" customFormat="1" ht="14.45" hidden="1" customHeight="1">
      <c r="B37" s="33"/>
      <c r="E37" s="28" t="s">
        <v>53</v>
      </c>
      <c r="F37" s="84">
        <f>ROUND((SUM(BI80:BI105)),  2)</f>
        <v>0</v>
      </c>
      <c r="I37" s="94">
        <v>0</v>
      </c>
      <c r="J37" s="84">
        <f>0</f>
        <v>0</v>
      </c>
      <c r="L37" s="33"/>
    </row>
    <row r="38" spans="2:12" s="1" customFormat="1" ht="6.95" customHeight="1">
      <c r="B38" s="33"/>
      <c r="L38" s="33"/>
    </row>
    <row r="39" spans="2:12" s="1" customFormat="1" ht="25.35" customHeight="1">
      <c r="B39" s="33"/>
      <c r="C39" s="95"/>
      <c r="D39" s="96" t="s">
        <v>54</v>
      </c>
      <c r="E39" s="55"/>
      <c r="F39" s="55"/>
      <c r="G39" s="97" t="s">
        <v>55</v>
      </c>
      <c r="H39" s="98" t="s">
        <v>56</v>
      </c>
      <c r="I39" s="55"/>
      <c r="J39" s="99">
        <f>SUM(J30:J37)</f>
        <v>0</v>
      </c>
      <c r="K39" s="100"/>
      <c r="L39" s="33"/>
    </row>
    <row r="40" spans="2:12" s="1" customFormat="1" ht="14.45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5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5" customHeight="1">
      <c r="B45" s="33"/>
      <c r="C45" s="22" t="s">
        <v>116</v>
      </c>
      <c r="L45" s="33"/>
    </row>
    <row r="46" spans="2:12" s="1" customFormat="1" ht="6.95" customHeight="1">
      <c r="B46" s="33"/>
      <c r="L46" s="33"/>
    </row>
    <row r="47" spans="2:12" s="1" customFormat="1" ht="12" customHeight="1">
      <c r="B47" s="33"/>
      <c r="C47" s="28" t="s">
        <v>17</v>
      </c>
      <c r="L47" s="33"/>
    </row>
    <row r="48" spans="2:12" s="1" customFormat="1" ht="16.5" customHeight="1">
      <c r="B48" s="33"/>
      <c r="E48" s="324" t="str">
        <f>E7</f>
        <v>BENÁTKY NAD JIZEROU ČOV – KALOVÉ HOSPODÁŘSTVÍ</v>
      </c>
      <c r="F48" s="325"/>
      <c r="G48" s="325"/>
      <c r="H48" s="325"/>
      <c r="L48" s="33"/>
    </row>
    <row r="49" spans="2:47" s="1" customFormat="1" ht="12" customHeight="1">
      <c r="B49" s="33"/>
      <c r="C49" s="28" t="s">
        <v>114</v>
      </c>
      <c r="L49" s="33"/>
    </row>
    <row r="50" spans="2:47" s="1" customFormat="1" ht="16.5" customHeight="1">
      <c r="B50" s="33"/>
      <c r="E50" s="282" t="str">
        <f>E9</f>
        <v>VRN - Ostatní a vedlejší náklady</v>
      </c>
      <c r="F50" s="326"/>
      <c r="G50" s="326"/>
      <c r="H50" s="326"/>
      <c r="L50" s="33"/>
    </row>
    <row r="51" spans="2:47" s="1" customFormat="1" ht="6.95" customHeight="1">
      <c r="B51" s="33"/>
      <c r="L51" s="33"/>
    </row>
    <row r="52" spans="2:47" s="1" customFormat="1" ht="12" customHeight="1">
      <c r="B52" s="33"/>
      <c r="C52" s="28" t="s">
        <v>21</v>
      </c>
      <c r="F52" s="26" t="str">
        <f>F12</f>
        <v>Benátky nad Jizerou</v>
      </c>
      <c r="I52" s="28" t="s">
        <v>23</v>
      </c>
      <c r="J52" s="50" t="str">
        <f>IF(J12="","",J12)</f>
        <v>4. 12. 2025</v>
      </c>
      <c r="L52" s="33"/>
    </row>
    <row r="53" spans="2:47" s="1" customFormat="1" ht="6.95" customHeight="1">
      <c r="B53" s="33"/>
      <c r="L53" s="33"/>
    </row>
    <row r="54" spans="2:47" s="1" customFormat="1" ht="40.15" customHeight="1">
      <c r="B54" s="33"/>
      <c r="C54" s="28" t="s">
        <v>25</v>
      </c>
      <c r="F54" s="26" t="str">
        <f>E15</f>
        <v>VaK Mladá Boleslav,a.s.,Čechova 1151,293 01</v>
      </c>
      <c r="I54" s="28" t="s">
        <v>33</v>
      </c>
      <c r="J54" s="31" t="str">
        <f>E21</f>
        <v>Ing.Jan Šinták-I.P.R.E,Kolová 2 362 14 Kolová</v>
      </c>
      <c r="L54" s="33"/>
    </row>
    <row r="55" spans="2:47" s="1" customFormat="1" ht="25.7" customHeight="1">
      <c r="B55" s="33"/>
      <c r="C55" s="28" t="s">
        <v>31</v>
      </c>
      <c r="F55" s="26" t="str">
        <f>IF(E18="","",E18)</f>
        <v>Vyplň údaj</v>
      </c>
      <c r="I55" s="28" t="s">
        <v>38</v>
      </c>
      <c r="J55" s="31" t="str">
        <f>E24</f>
        <v>Ing.Jana Handšuhová Smutná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101" t="s">
        <v>117</v>
      </c>
      <c r="D57" s="95"/>
      <c r="E57" s="95"/>
      <c r="F57" s="95"/>
      <c r="G57" s="95"/>
      <c r="H57" s="95"/>
      <c r="I57" s="95"/>
      <c r="J57" s="102" t="s">
        <v>118</v>
      </c>
      <c r="K57" s="95"/>
      <c r="L57" s="33"/>
    </row>
    <row r="58" spans="2:47" s="1" customFormat="1" ht="10.35" customHeight="1">
      <c r="B58" s="33"/>
      <c r="L58" s="33"/>
    </row>
    <row r="59" spans="2:47" s="1" customFormat="1" ht="22.9" customHeight="1">
      <c r="B59" s="33"/>
      <c r="C59" s="103" t="s">
        <v>76</v>
      </c>
      <c r="J59" s="64">
        <f>J80</f>
        <v>0</v>
      </c>
      <c r="L59" s="33"/>
      <c r="AU59" s="18" t="s">
        <v>119</v>
      </c>
    </row>
    <row r="60" spans="2:47" s="8" customFormat="1" ht="24.95" customHeight="1">
      <c r="B60" s="104"/>
      <c r="D60" s="105" t="s">
        <v>1793</v>
      </c>
      <c r="E60" s="106"/>
      <c r="F60" s="106"/>
      <c r="G60" s="106"/>
      <c r="H60" s="106"/>
      <c r="I60" s="106"/>
      <c r="J60" s="107">
        <f>J81</f>
        <v>0</v>
      </c>
      <c r="L60" s="104"/>
    </row>
    <row r="61" spans="2:47" s="1" customFormat="1" ht="21.75" customHeight="1">
      <c r="B61" s="33"/>
      <c r="L61" s="33"/>
    </row>
    <row r="62" spans="2:47" s="1" customFormat="1" ht="6.95" customHeight="1"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33"/>
    </row>
    <row r="66" spans="2:63" s="1" customFormat="1" ht="6.95" customHeight="1">
      <c r="B66" s="44"/>
      <c r="C66" s="45"/>
      <c r="D66" s="45"/>
      <c r="E66" s="45"/>
      <c r="F66" s="45"/>
      <c r="G66" s="45"/>
      <c r="H66" s="45"/>
      <c r="I66" s="45"/>
      <c r="J66" s="45"/>
      <c r="K66" s="45"/>
      <c r="L66" s="33"/>
    </row>
    <row r="67" spans="2:63" s="1" customFormat="1" ht="24.95" customHeight="1">
      <c r="B67" s="33"/>
      <c r="C67" s="22" t="s">
        <v>128</v>
      </c>
      <c r="L67" s="33"/>
    </row>
    <row r="68" spans="2:63" s="1" customFormat="1" ht="6.95" customHeight="1">
      <c r="B68" s="33"/>
      <c r="L68" s="33"/>
    </row>
    <row r="69" spans="2:63" s="1" customFormat="1" ht="12" customHeight="1">
      <c r="B69" s="33"/>
      <c r="C69" s="28" t="s">
        <v>17</v>
      </c>
      <c r="L69" s="33"/>
    </row>
    <row r="70" spans="2:63" s="1" customFormat="1" ht="16.5" customHeight="1">
      <c r="B70" s="33"/>
      <c r="E70" s="324" t="str">
        <f>E7</f>
        <v>BENÁTKY NAD JIZEROU ČOV – KALOVÉ HOSPODÁŘSTVÍ</v>
      </c>
      <c r="F70" s="325"/>
      <c r="G70" s="325"/>
      <c r="H70" s="325"/>
      <c r="L70" s="33"/>
    </row>
    <row r="71" spans="2:63" s="1" customFormat="1" ht="12" customHeight="1">
      <c r="B71" s="33"/>
      <c r="C71" s="28" t="s">
        <v>114</v>
      </c>
      <c r="L71" s="33"/>
    </row>
    <row r="72" spans="2:63" s="1" customFormat="1" ht="16.5" customHeight="1">
      <c r="B72" s="33"/>
      <c r="E72" s="282" t="str">
        <f>E9</f>
        <v>VRN - Ostatní a vedlejší náklady</v>
      </c>
      <c r="F72" s="326"/>
      <c r="G72" s="326"/>
      <c r="H72" s="326"/>
      <c r="L72" s="33"/>
    </row>
    <row r="73" spans="2:63" s="1" customFormat="1" ht="6.95" customHeight="1">
      <c r="B73" s="33"/>
      <c r="L73" s="33"/>
    </row>
    <row r="74" spans="2:63" s="1" customFormat="1" ht="12" customHeight="1">
      <c r="B74" s="33"/>
      <c r="C74" s="28" t="s">
        <v>21</v>
      </c>
      <c r="F74" s="26" t="str">
        <f>F12</f>
        <v>Benátky nad Jizerou</v>
      </c>
      <c r="I74" s="28" t="s">
        <v>23</v>
      </c>
      <c r="J74" s="50" t="str">
        <f>IF(J12="","",J12)</f>
        <v>4. 12. 2025</v>
      </c>
      <c r="L74" s="33"/>
    </row>
    <row r="75" spans="2:63" s="1" customFormat="1" ht="6.95" customHeight="1">
      <c r="B75" s="33"/>
      <c r="L75" s="33"/>
    </row>
    <row r="76" spans="2:63" s="1" customFormat="1" ht="40.15" customHeight="1">
      <c r="B76" s="33"/>
      <c r="C76" s="28" t="s">
        <v>25</v>
      </c>
      <c r="F76" s="26" t="str">
        <f>E15</f>
        <v>VaK Mladá Boleslav,a.s.,Čechova 1151,293 01</v>
      </c>
      <c r="I76" s="28" t="s">
        <v>33</v>
      </c>
      <c r="J76" s="31" t="str">
        <f>E21</f>
        <v>Ing.Jan Šinták-I.P.R.E,Kolová 2 362 14 Kolová</v>
      </c>
      <c r="L76" s="33"/>
    </row>
    <row r="77" spans="2:63" s="1" customFormat="1" ht="25.7" customHeight="1">
      <c r="B77" s="33"/>
      <c r="C77" s="28" t="s">
        <v>31</v>
      </c>
      <c r="F77" s="26" t="str">
        <f>IF(E18="","",E18)</f>
        <v>Vyplň údaj</v>
      </c>
      <c r="I77" s="28" t="s">
        <v>38</v>
      </c>
      <c r="J77" s="31" t="str">
        <f>E24</f>
        <v>Ing.Jana Handšuhová Smutná</v>
      </c>
      <c r="L77" s="33"/>
    </row>
    <row r="78" spans="2:63" s="1" customFormat="1" ht="10.35" customHeight="1">
      <c r="B78" s="33"/>
      <c r="L78" s="33"/>
    </row>
    <row r="79" spans="2:63" s="10" customFormat="1" ht="29.25" customHeight="1">
      <c r="B79" s="112"/>
      <c r="C79" s="113" t="s">
        <v>129</v>
      </c>
      <c r="D79" s="114" t="s">
        <v>63</v>
      </c>
      <c r="E79" s="114" t="s">
        <v>59</v>
      </c>
      <c r="F79" s="114" t="s">
        <v>60</v>
      </c>
      <c r="G79" s="114" t="s">
        <v>130</v>
      </c>
      <c r="H79" s="114" t="s">
        <v>131</v>
      </c>
      <c r="I79" s="114" t="s">
        <v>132</v>
      </c>
      <c r="J79" s="114" t="s">
        <v>118</v>
      </c>
      <c r="K79" s="115" t="s">
        <v>133</v>
      </c>
      <c r="L79" s="112"/>
      <c r="M79" s="57" t="s">
        <v>3</v>
      </c>
      <c r="N79" s="58" t="s">
        <v>48</v>
      </c>
      <c r="O79" s="58" t="s">
        <v>134</v>
      </c>
      <c r="P79" s="58" t="s">
        <v>135</v>
      </c>
      <c r="Q79" s="58" t="s">
        <v>136</v>
      </c>
      <c r="R79" s="58" t="s">
        <v>137</v>
      </c>
      <c r="S79" s="58" t="s">
        <v>138</v>
      </c>
      <c r="T79" s="59" t="s">
        <v>139</v>
      </c>
    </row>
    <row r="80" spans="2:63" s="1" customFormat="1" ht="22.9" customHeight="1">
      <c r="B80" s="33"/>
      <c r="C80" s="62" t="s">
        <v>140</v>
      </c>
      <c r="J80" s="116">
        <f>BK80</f>
        <v>0</v>
      </c>
      <c r="L80" s="33"/>
      <c r="M80" s="60"/>
      <c r="N80" s="51"/>
      <c r="O80" s="51"/>
      <c r="P80" s="117">
        <f>P81</f>
        <v>0</v>
      </c>
      <c r="Q80" s="51"/>
      <c r="R80" s="117">
        <f>R81</f>
        <v>0</v>
      </c>
      <c r="S80" s="51"/>
      <c r="T80" s="118">
        <f>T81</f>
        <v>0</v>
      </c>
      <c r="AT80" s="18" t="s">
        <v>77</v>
      </c>
      <c r="AU80" s="18" t="s">
        <v>119</v>
      </c>
      <c r="BK80" s="119">
        <f>BK81</f>
        <v>0</v>
      </c>
    </row>
    <row r="81" spans="2:65" s="11" customFormat="1" ht="25.9" customHeight="1">
      <c r="B81" s="120"/>
      <c r="D81" s="121" t="s">
        <v>77</v>
      </c>
      <c r="E81" s="122" t="s">
        <v>109</v>
      </c>
      <c r="F81" s="122" t="s">
        <v>1794</v>
      </c>
      <c r="I81" s="123"/>
      <c r="J81" s="124">
        <f>BK81</f>
        <v>0</v>
      </c>
      <c r="L81" s="120"/>
      <c r="M81" s="125"/>
      <c r="P81" s="126">
        <f>SUM(P82:P105)</f>
        <v>0</v>
      </c>
      <c r="R81" s="126">
        <f>SUM(R82:R105)</f>
        <v>0</v>
      </c>
      <c r="T81" s="127">
        <f>SUM(T82:T105)</f>
        <v>0</v>
      </c>
      <c r="AR81" s="121" t="s">
        <v>185</v>
      </c>
      <c r="AT81" s="128" t="s">
        <v>77</v>
      </c>
      <c r="AU81" s="128" t="s">
        <v>78</v>
      </c>
      <c r="AY81" s="121" t="s">
        <v>143</v>
      </c>
      <c r="BK81" s="129">
        <f>SUM(BK82:BK105)</f>
        <v>0</v>
      </c>
    </row>
    <row r="82" spans="2:65" s="1" customFormat="1" ht="24.2" customHeight="1">
      <c r="B82" s="132"/>
      <c r="C82" s="133" t="s">
        <v>86</v>
      </c>
      <c r="D82" s="133" t="s">
        <v>145</v>
      </c>
      <c r="E82" s="134" t="s">
        <v>1795</v>
      </c>
      <c r="F82" s="135" t="s">
        <v>1796</v>
      </c>
      <c r="G82" s="136" t="s">
        <v>1533</v>
      </c>
      <c r="H82" s="137">
        <v>1</v>
      </c>
      <c r="I82" s="138"/>
      <c r="J82" s="139">
        <f>ROUND(I82*H82,2)</f>
        <v>0</v>
      </c>
      <c r="K82" s="135" t="s">
        <v>3</v>
      </c>
      <c r="L82" s="33"/>
      <c r="M82" s="140" t="s">
        <v>3</v>
      </c>
      <c r="N82" s="141" t="s">
        <v>49</v>
      </c>
      <c r="P82" s="142">
        <f>O82*H82</f>
        <v>0</v>
      </c>
      <c r="Q82" s="142">
        <v>0</v>
      </c>
      <c r="R82" s="142">
        <f>Q82*H82</f>
        <v>0</v>
      </c>
      <c r="S82" s="142">
        <v>0</v>
      </c>
      <c r="T82" s="143">
        <f>S82*H82</f>
        <v>0</v>
      </c>
      <c r="AR82" s="144" t="s">
        <v>1797</v>
      </c>
      <c r="AT82" s="144" t="s">
        <v>145</v>
      </c>
      <c r="AU82" s="144" t="s">
        <v>86</v>
      </c>
      <c r="AY82" s="18" t="s">
        <v>143</v>
      </c>
      <c r="BE82" s="145">
        <f>IF(N82="základní",J82,0)</f>
        <v>0</v>
      </c>
      <c r="BF82" s="145">
        <f>IF(N82="snížená",J82,0)</f>
        <v>0</v>
      </c>
      <c r="BG82" s="145">
        <f>IF(N82="zákl. přenesená",J82,0)</f>
        <v>0</v>
      </c>
      <c r="BH82" s="145">
        <f>IF(N82="sníž. přenesená",J82,0)</f>
        <v>0</v>
      </c>
      <c r="BI82" s="145">
        <f>IF(N82="nulová",J82,0)</f>
        <v>0</v>
      </c>
      <c r="BJ82" s="18" t="s">
        <v>86</v>
      </c>
      <c r="BK82" s="145">
        <f>ROUND(I82*H82,2)</f>
        <v>0</v>
      </c>
      <c r="BL82" s="18" t="s">
        <v>1797</v>
      </c>
      <c r="BM82" s="144" t="s">
        <v>1798</v>
      </c>
    </row>
    <row r="83" spans="2:65" s="1" customFormat="1" ht="11.25">
      <c r="B83" s="33"/>
      <c r="D83" s="146" t="s">
        <v>152</v>
      </c>
      <c r="F83" s="147" t="s">
        <v>1796</v>
      </c>
      <c r="I83" s="148"/>
      <c r="L83" s="33"/>
      <c r="M83" s="149"/>
      <c r="T83" s="54"/>
      <c r="AT83" s="18" t="s">
        <v>152</v>
      </c>
      <c r="AU83" s="18" t="s">
        <v>86</v>
      </c>
    </row>
    <row r="84" spans="2:65" s="1" customFormat="1" ht="16.5" customHeight="1">
      <c r="B84" s="132"/>
      <c r="C84" s="133" t="s">
        <v>88</v>
      </c>
      <c r="D84" s="133" t="s">
        <v>145</v>
      </c>
      <c r="E84" s="134" t="s">
        <v>1799</v>
      </c>
      <c r="F84" s="135" t="s">
        <v>1800</v>
      </c>
      <c r="G84" s="136" t="s">
        <v>1533</v>
      </c>
      <c r="H84" s="137">
        <v>1</v>
      </c>
      <c r="I84" s="138"/>
      <c r="J84" s="139">
        <f>ROUND(I84*H84,2)</f>
        <v>0</v>
      </c>
      <c r="K84" s="135" t="s">
        <v>3</v>
      </c>
      <c r="L84" s="33"/>
      <c r="M84" s="140" t="s">
        <v>3</v>
      </c>
      <c r="N84" s="141" t="s">
        <v>49</v>
      </c>
      <c r="P84" s="142">
        <f>O84*H84</f>
        <v>0</v>
      </c>
      <c r="Q84" s="142">
        <v>0</v>
      </c>
      <c r="R84" s="142">
        <f>Q84*H84</f>
        <v>0</v>
      </c>
      <c r="S84" s="142">
        <v>0</v>
      </c>
      <c r="T84" s="143">
        <f>S84*H84</f>
        <v>0</v>
      </c>
      <c r="AR84" s="144" t="s">
        <v>1797</v>
      </c>
      <c r="AT84" s="144" t="s">
        <v>145</v>
      </c>
      <c r="AU84" s="144" t="s">
        <v>86</v>
      </c>
      <c r="AY84" s="18" t="s">
        <v>143</v>
      </c>
      <c r="BE84" s="145">
        <f>IF(N84="základní",J84,0)</f>
        <v>0</v>
      </c>
      <c r="BF84" s="145">
        <f>IF(N84="snížená",J84,0)</f>
        <v>0</v>
      </c>
      <c r="BG84" s="145">
        <f>IF(N84="zákl. přenesená",J84,0)</f>
        <v>0</v>
      </c>
      <c r="BH84" s="145">
        <f>IF(N84="sníž. přenesená",J84,0)</f>
        <v>0</v>
      </c>
      <c r="BI84" s="145">
        <f>IF(N84="nulová",J84,0)</f>
        <v>0</v>
      </c>
      <c r="BJ84" s="18" t="s">
        <v>86</v>
      </c>
      <c r="BK84" s="145">
        <f>ROUND(I84*H84,2)</f>
        <v>0</v>
      </c>
      <c r="BL84" s="18" t="s">
        <v>1797</v>
      </c>
      <c r="BM84" s="144" t="s">
        <v>1801</v>
      </c>
    </row>
    <row r="85" spans="2:65" s="1" customFormat="1" ht="11.25">
      <c r="B85" s="33"/>
      <c r="D85" s="146" t="s">
        <v>152</v>
      </c>
      <c r="F85" s="147" t="s">
        <v>1800</v>
      </c>
      <c r="I85" s="148"/>
      <c r="L85" s="33"/>
      <c r="M85" s="149"/>
      <c r="T85" s="54"/>
      <c r="AT85" s="18" t="s">
        <v>152</v>
      </c>
      <c r="AU85" s="18" t="s">
        <v>86</v>
      </c>
    </row>
    <row r="86" spans="2:65" s="1" customFormat="1" ht="16.5" customHeight="1">
      <c r="B86" s="132"/>
      <c r="C86" s="133" t="s">
        <v>165</v>
      </c>
      <c r="D86" s="133" t="s">
        <v>145</v>
      </c>
      <c r="E86" s="134" t="s">
        <v>1802</v>
      </c>
      <c r="F86" s="135" t="s">
        <v>1803</v>
      </c>
      <c r="G86" s="136" t="s">
        <v>1804</v>
      </c>
      <c r="H86" s="137">
        <v>1</v>
      </c>
      <c r="I86" s="138"/>
      <c r="J86" s="139">
        <f>ROUND(I86*H86,2)</f>
        <v>0</v>
      </c>
      <c r="K86" s="135" t="s">
        <v>3</v>
      </c>
      <c r="L86" s="33"/>
      <c r="M86" s="140" t="s">
        <v>3</v>
      </c>
      <c r="N86" s="141" t="s">
        <v>49</v>
      </c>
      <c r="P86" s="142">
        <f>O86*H86</f>
        <v>0</v>
      </c>
      <c r="Q86" s="142">
        <v>0</v>
      </c>
      <c r="R86" s="142">
        <f>Q86*H86</f>
        <v>0</v>
      </c>
      <c r="S86" s="142">
        <v>0</v>
      </c>
      <c r="T86" s="143">
        <f>S86*H86</f>
        <v>0</v>
      </c>
      <c r="AR86" s="144" t="s">
        <v>1797</v>
      </c>
      <c r="AT86" s="144" t="s">
        <v>145</v>
      </c>
      <c r="AU86" s="144" t="s">
        <v>86</v>
      </c>
      <c r="AY86" s="18" t="s">
        <v>143</v>
      </c>
      <c r="BE86" s="145">
        <f>IF(N86="základní",J86,0)</f>
        <v>0</v>
      </c>
      <c r="BF86" s="145">
        <f>IF(N86="snížená",J86,0)</f>
        <v>0</v>
      </c>
      <c r="BG86" s="145">
        <f>IF(N86="zákl. přenesená",J86,0)</f>
        <v>0</v>
      </c>
      <c r="BH86" s="145">
        <f>IF(N86="sníž. přenesená",J86,0)</f>
        <v>0</v>
      </c>
      <c r="BI86" s="145">
        <f>IF(N86="nulová",J86,0)</f>
        <v>0</v>
      </c>
      <c r="BJ86" s="18" t="s">
        <v>86</v>
      </c>
      <c r="BK86" s="145">
        <f>ROUND(I86*H86,2)</f>
        <v>0</v>
      </c>
      <c r="BL86" s="18" t="s">
        <v>1797</v>
      </c>
      <c r="BM86" s="144" t="s">
        <v>1805</v>
      </c>
    </row>
    <row r="87" spans="2:65" s="1" customFormat="1" ht="11.25">
      <c r="B87" s="33"/>
      <c r="D87" s="146" t="s">
        <v>152</v>
      </c>
      <c r="F87" s="147" t="s">
        <v>1803</v>
      </c>
      <c r="I87" s="148"/>
      <c r="L87" s="33"/>
      <c r="M87" s="149"/>
      <c r="T87" s="54"/>
      <c r="AT87" s="18" t="s">
        <v>152</v>
      </c>
      <c r="AU87" s="18" t="s">
        <v>86</v>
      </c>
    </row>
    <row r="88" spans="2:65" s="1" customFormat="1" ht="16.5" customHeight="1">
      <c r="B88" s="132"/>
      <c r="C88" s="133" t="s">
        <v>150</v>
      </c>
      <c r="D88" s="133" t="s">
        <v>145</v>
      </c>
      <c r="E88" s="134" t="s">
        <v>1806</v>
      </c>
      <c r="F88" s="135" t="s">
        <v>1807</v>
      </c>
      <c r="G88" s="136" t="s">
        <v>1533</v>
      </c>
      <c r="H88" s="137">
        <v>1</v>
      </c>
      <c r="I88" s="138"/>
      <c r="J88" s="139">
        <f>ROUND(I88*H88,2)</f>
        <v>0</v>
      </c>
      <c r="K88" s="135" t="s">
        <v>3</v>
      </c>
      <c r="L88" s="33"/>
      <c r="M88" s="140" t="s">
        <v>3</v>
      </c>
      <c r="N88" s="141" t="s">
        <v>49</v>
      </c>
      <c r="P88" s="142">
        <f>O88*H88</f>
        <v>0</v>
      </c>
      <c r="Q88" s="142">
        <v>0</v>
      </c>
      <c r="R88" s="142">
        <f>Q88*H88</f>
        <v>0</v>
      </c>
      <c r="S88" s="142">
        <v>0</v>
      </c>
      <c r="T88" s="143">
        <f>S88*H88</f>
        <v>0</v>
      </c>
      <c r="AR88" s="144" t="s">
        <v>1797</v>
      </c>
      <c r="AT88" s="144" t="s">
        <v>145</v>
      </c>
      <c r="AU88" s="144" t="s">
        <v>86</v>
      </c>
      <c r="AY88" s="18" t="s">
        <v>143</v>
      </c>
      <c r="BE88" s="145">
        <f>IF(N88="základní",J88,0)</f>
        <v>0</v>
      </c>
      <c r="BF88" s="145">
        <f>IF(N88="snížená",J88,0)</f>
        <v>0</v>
      </c>
      <c r="BG88" s="145">
        <f>IF(N88="zákl. přenesená",J88,0)</f>
        <v>0</v>
      </c>
      <c r="BH88" s="145">
        <f>IF(N88="sníž. přenesená",J88,0)</f>
        <v>0</v>
      </c>
      <c r="BI88" s="145">
        <f>IF(N88="nulová",J88,0)</f>
        <v>0</v>
      </c>
      <c r="BJ88" s="18" t="s">
        <v>86</v>
      </c>
      <c r="BK88" s="145">
        <f>ROUND(I88*H88,2)</f>
        <v>0</v>
      </c>
      <c r="BL88" s="18" t="s">
        <v>1797</v>
      </c>
      <c r="BM88" s="144" t="s">
        <v>1808</v>
      </c>
    </row>
    <row r="89" spans="2:65" s="1" customFormat="1" ht="11.25">
      <c r="B89" s="33"/>
      <c r="D89" s="146" t="s">
        <v>152</v>
      </c>
      <c r="F89" s="147" t="s">
        <v>1807</v>
      </c>
      <c r="I89" s="148"/>
      <c r="L89" s="33"/>
      <c r="M89" s="149"/>
      <c r="T89" s="54"/>
      <c r="AT89" s="18" t="s">
        <v>152</v>
      </c>
      <c r="AU89" s="18" t="s">
        <v>86</v>
      </c>
    </row>
    <row r="90" spans="2:65" s="1" customFormat="1" ht="21.75" customHeight="1">
      <c r="B90" s="132"/>
      <c r="C90" s="133" t="s">
        <v>185</v>
      </c>
      <c r="D90" s="133" t="s">
        <v>145</v>
      </c>
      <c r="E90" s="134" t="s">
        <v>1809</v>
      </c>
      <c r="F90" s="135" t="s">
        <v>1810</v>
      </c>
      <c r="G90" s="136" t="s">
        <v>1533</v>
      </c>
      <c r="H90" s="137">
        <v>1</v>
      </c>
      <c r="I90" s="138"/>
      <c r="J90" s="139">
        <f>ROUND(I90*H90,2)</f>
        <v>0</v>
      </c>
      <c r="K90" s="135" t="s">
        <v>3</v>
      </c>
      <c r="L90" s="33"/>
      <c r="M90" s="140" t="s">
        <v>3</v>
      </c>
      <c r="N90" s="141" t="s">
        <v>49</v>
      </c>
      <c r="P90" s="142">
        <f>O90*H90</f>
        <v>0</v>
      </c>
      <c r="Q90" s="142">
        <v>0</v>
      </c>
      <c r="R90" s="142">
        <f>Q90*H90</f>
        <v>0</v>
      </c>
      <c r="S90" s="142">
        <v>0</v>
      </c>
      <c r="T90" s="143">
        <f>S90*H90</f>
        <v>0</v>
      </c>
      <c r="AR90" s="144" t="s">
        <v>1797</v>
      </c>
      <c r="AT90" s="144" t="s">
        <v>145</v>
      </c>
      <c r="AU90" s="144" t="s">
        <v>86</v>
      </c>
      <c r="AY90" s="18" t="s">
        <v>143</v>
      </c>
      <c r="BE90" s="145">
        <f>IF(N90="základní",J90,0)</f>
        <v>0</v>
      </c>
      <c r="BF90" s="145">
        <f>IF(N90="snížená",J90,0)</f>
        <v>0</v>
      </c>
      <c r="BG90" s="145">
        <f>IF(N90="zákl. přenesená",J90,0)</f>
        <v>0</v>
      </c>
      <c r="BH90" s="145">
        <f>IF(N90="sníž. přenesená",J90,0)</f>
        <v>0</v>
      </c>
      <c r="BI90" s="145">
        <f>IF(N90="nulová",J90,0)</f>
        <v>0</v>
      </c>
      <c r="BJ90" s="18" t="s">
        <v>86</v>
      </c>
      <c r="BK90" s="145">
        <f>ROUND(I90*H90,2)</f>
        <v>0</v>
      </c>
      <c r="BL90" s="18" t="s">
        <v>1797</v>
      </c>
      <c r="BM90" s="144" t="s">
        <v>1811</v>
      </c>
    </row>
    <row r="91" spans="2:65" s="1" customFormat="1" ht="11.25">
      <c r="B91" s="33"/>
      <c r="D91" s="146" t="s">
        <v>152</v>
      </c>
      <c r="F91" s="147" t="s">
        <v>1810</v>
      </c>
      <c r="I91" s="148"/>
      <c r="L91" s="33"/>
      <c r="M91" s="149"/>
      <c r="T91" s="54"/>
      <c r="AT91" s="18" t="s">
        <v>152</v>
      </c>
      <c r="AU91" s="18" t="s">
        <v>86</v>
      </c>
    </row>
    <row r="92" spans="2:65" s="1" customFormat="1" ht="16.5" customHeight="1">
      <c r="B92" s="132"/>
      <c r="C92" s="133" t="s">
        <v>191</v>
      </c>
      <c r="D92" s="133" t="s">
        <v>145</v>
      </c>
      <c r="E92" s="134" t="s">
        <v>1812</v>
      </c>
      <c r="F92" s="135" t="s">
        <v>1813</v>
      </c>
      <c r="G92" s="136" t="s">
        <v>1533</v>
      </c>
      <c r="H92" s="137">
        <v>1</v>
      </c>
      <c r="I92" s="138"/>
      <c r="J92" s="139">
        <f>ROUND(I92*H92,2)</f>
        <v>0</v>
      </c>
      <c r="K92" s="135" t="s">
        <v>3</v>
      </c>
      <c r="L92" s="33"/>
      <c r="M92" s="140" t="s">
        <v>3</v>
      </c>
      <c r="N92" s="141" t="s">
        <v>49</v>
      </c>
      <c r="P92" s="142">
        <f>O92*H92</f>
        <v>0</v>
      </c>
      <c r="Q92" s="142">
        <v>0</v>
      </c>
      <c r="R92" s="142">
        <f>Q92*H92</f>
        <v>0</v>
      </c>
      <c r="S92" s="142">
        <v>0</v>
      </c>
      <c r="T92" s="143">
        <f>S92*H92</f>
        <v>0</v>
      </c>
      <c r="AR92" s="144" t="s">
        <v>1797</v>
      </c>
      <c r="AT92" s="144" t="s">
        <v>145</v>
      </c>
      <c r="AU92" s="144" t="s">
        <v>86</v>
      </c>
      <c r="AY92" s="18" t="s">
        <v>143</v>
      </c>
      <c r="BE92" s="145">
        <f>IF(N92="základní",J92,0)</f>
        <v>0</v>
      </c>
      <c r="BF92" s="145">
        <f>IF(N92="snížená",J92,0)</f>
        <v>0</v>
      </c>
      <c r="BG92" s="145">
        <f>IF(N92="zákl. přenesená",J92,0)</f>
        <v>0</v>
      </c>
      <c r="BH92" s="145">
        <f>IF(N92="sníž. přenesená",J92,0)</f>
        <v>0</v>
      </c>
      <c r="BI92" s="145">
        <f>IF(N92="nulová",J92,0)</f>
        <v>0</v>
      </c>
      <c r="BJ92" s="18" t="s">
        <v>86</v>
      </c>
      <c r="BK92" s="145">
        <f>ROUND(I92*H92,2)</f>
        <v>0</v>
      </c>
      <c r="BL92" s="18" t="s">
        <v>1797</v>
      </c>
      <c r="BM92" s="144" t="s">
        <v>1814</v>
      </c>
    </row>
    <row r="93" spans="2:65" s="1" customFormat="1" ht="11.25">
      <c r="B93" s="33"/>
      <c r="D93" s="146" t="s">
        <v>152</v>
      </c>
      <c r="F93" s="147" t="s">
        <v>1813</v>
      </c>
      <c r="I93" s="148"/>
      <c r="L93" s="33"/>
      <c r="M93" s="149"/>
      <c r="T93" s="54"/>
      <c r="AT93" s="18" t="s">
        <v>152</v>
      </c>
      <c r="AU93" s="18" t="s">
        <v>86</v>
      </c>
    </row>
    <row r="94" spans="2:65" s="1" customFormat="1" ht="16.5" customHeight="1">
      <c r="B94" s="132"/>
      <c r="C94" s="133" t="s">
        <v>198</v>
      </c>
      <c r="D94" s="133" t="s">
        <v>145</v>
      </c>
      <c r="E94" s="134" t="s">
        <v>1815</v>
      </c>
      <c r="F94" s="135" t="s">
        <v>1816</v>
      </c>
      <c r="G94" s="136" t="s">
        <v>1533</v>
      </c>
      <c r="H94" s="137">
        <v>1</v>
      </c>
      <c r="I94" s="138"/>
      <c r="J94" s="139">
        <f>ROUND(I94*H94,2)</f>
        <v>0</v>
      </c>
      <c r="K94" s="135" t="s">
        <v>3</v>
      </c>
      <c r="L94" s="33"/>
      <c r="M94" s="140" t="s">
        <v>3</v>
      </c>
      <c r="N94" s="141" t="s">
        <v>49</v>
      </c>
      <c r="P94" s="142">
        <f>O94*H94</f>
        <v>0</v>
      </c>
      <c r="Q94" s="142">
        <v>0</v>
      </c>
      <c r="R94" s="142">
        <f>Q94*H94</f>
        <v>0</v>
      </c>
      <c r="S94" s="142">
        <v>0</v>
      </c>
      <c r="T94" s="143">
        <f>S94*H94</f>
        <v>0</v>
      </c>
      <c r="AR94" s="144" t="s">
        <v>1797</v>
      </c>
      <c r="AT94" s="144" t="s">
        <v>145</v>
      </c>
      <c r="AU94" s="144" t="s">
        <v>86</v>
      </c>
      <c r="AY94" s="18" t="s">
        <v>143</v>
      </c>
      <c r="BE94" s="145">
        <f>IF(N94="základní",J94,0)</f>
        <v>0</v>
      </c>
      <c r="BF94" s="145">
        <f>IF(N94="snížená",J94,0)</f>
        <v>0</v>
      </c>
      <c r="BG94" s="145">
        <f>IF(N94="zákl. přenesená",J94,0)</f>
        <v>0</v>
      </c>
      <c r="BH94" s="145">
        <f>IF(N94="sníž. přenesená",J94,0)</f>
        <v>0</v>
      </c>
      <c r="BI94" s="145">
        <f>IF(N94="nulová",J94,0)</f>
        <v>0</v>
      </c>
      <c r="BJ94" s="18" t="s">
        <v>86</v>
      </c>
      <c r="BK94" s="145">
        <f>ROUND(I94*H94,2)</f>
        <v>0</v>
      </c>
      <c r="BL94" s="18" t="s">
        <v>1797</v>
      </c>
      <c r="BM94" s="144" t="s">
        <v>1817</v>
      </c>
    </row>
    <row r="95" spans="2:65" s="1" customFormat="1" ht="19.5">
      <c r="B95" s="33"/>
      <c r="D95" s="146" t="s">
        <v>152</v>
      </c>
      <c r="F95" s="147" t="s">
        <v>1818</v>
      </c>
      <c r="I95" s="148"/>
      <c r="L95" s="33"/>
      <c r="M95" s="149"/>
      <c r="T95" s="54"/>
      <c r="AT95" s="18" t="s">
        <v>152</v>
      </c>
      <c r="AU95" s="18" t="s">
        <v>86</v>
      </c>
    </row>
    <row r="96" spans="2:65" s="1" customFormat="1" ht="16.5" customHeight="1">
      <c r="B96" s="132"/>
      <c r="C96" s="133" t="s">
        <v>163</v>
      </c>
      <c r="D96" s="133" t="s">
        <v>145</v>
      </c>
      <c r="E96" s="134" t="s">
        <v>1819</v>
      </c>
      <c r="F96" s="135" t="s">
        <v>1820</v>
      </c>
      <c r="G96" s="136" t="s">
        <v>1545</v>
      </c>
      <c r="H96" s="137">
        <v>1</v>
      </c>
      <c r="I96" s="138"/>
      <c r="J96" s="139">
        <f>ROUND(I96*H96,2)</f>
        <v>0</v>
      </c>
      <c r="K96" s="135" t="s">
        <v>3</v>
      </c>
      <c r="L96" s="33"/>
      <c r="M96" s="140" t="s">
        <v>3</v>
      </c>
      <c r="N96" s="141" t="s">
        <v>49</v>
      </c>
      <c r="P96" s="142">
        <f>O96*H96</f>
        <v>0</v>
      </c>
      <c r="Q96" s="142">
        <v>0</v>
      </c>
      <c r="R96" s="142">
        <f>Q96*H96</f>
        <v>0</v>
      </c>
      <c r="S96" s="142">
        <v>0</v>
      </c>
      <c r="T96" s="143">
        <f>S96*H96</f>
        <v>0</v>
      </c>
      <c r="AR96" s="144" t="s">
        <v>1797</v>
      </c>
      <c r="AT96" s="144" t="s">
        <v>145</v>
      </c>
      <c r="AU96" s="144" t="s">
        <v>86</v>
      </c>
      <c r="AY96" s="18" t="s">
        <v>143</v>
      </c>
      <c r="BE96" s="145">
        <f>IF(N96="základní",J96,0)</f>
        <v>0</v>
      </c>
      <c r="BF96" s="145">
        <f>IF(N96="snížená",J96,0)</f>
        <v>0</v>
      </c>
      <c r="BG96" s="145">
        <f>IF(N96="zákl. přenesená",J96,0)</f>
        <v>0</v>
      </c>
      <c r="BH96" s="145">
        <f>IF(N96="sníž. přenesená",J96,0)</f>
        <v>0</v>
      </c>
      <c r="BI96" s="145">
        <f>IF(N96="nulová",J96,0)</f>
        <v>0</v>
      </c>
      <c r="BJ96" s="18" t="s">
        <v>86</v>
      </c>
      <c r="BK96" s="145">
        <f>ROUND(I96*H96,2)</f>
        <v>0</v>
      </c>
      <c r="BL96" s="18" t="s">
        <v>1797</v>
      </c>
      <c r="BM96" s="144" t="s">
        <v>1821</v>
      </c>
    </row>
    <row r="97" spans="2:65" s="1" customFormat="1" ht="11.25">
      <c r="B97" s="33"/>
      <c r="D97" s="146" t="s">
        <v>152</v>
      </c>
      <c r="F97" s="147" t="s">
        <v>1820</v>
      </c>
      <c r="I97" s="148"/>
      <c r="L97" s="33"/>
      <c r="M97" s="149"/>
      <c r="T97" s="54"/>
      <c r="AT97" s="18" t="s">
        <v>152</v>
      </c>
      <c r="AU97" s="18" t="s">
        <v>86</v>
      </c>
    </row>
    <row r="98" spans="2:65" s="1" customFormat="1" ht="16.5" customHeight="1">
      <c r="B98" s="132"/>
      <c r="C98" s="133" t="s">
        <v>176</v>
      </c>
      <c r="D98" s="133" t="s">
        <v>145</v>
      </c>
      <c r="E98" s="134" t="s">
        <v>1822</v>
      </c>
      <c r="F98" s="135" t="s">
        <v>1823</v>
      </c>
      <c r="G98" s="136" t="s">
        <v>1533</v>
      </c>
      <c r="H98" s="137">
        <v>1</v>
      </c>
      <c r="I98" s="138"/>
      <c r="J98" s="139">
        <f>ROUND(I98*H98,2)</f>
        <v>0</v>
      </c>
      <c r="K98" s="135" t="s">
        <v>3</v>
      </c>
      <c r="L98" s="33"/>
      <c r="M98" s="140" t="s">
        <v>3</v>
      </c>
      <c r="N98" s="141" t="s">
        <v>49</v>
      </c>
      <c r="P98" s="142">
        <f>O98*H98</f>
        <v>0</v>
      </c>
      <c r="Q98" s="142">
        <v>0</v>
      </c>
      <c r="R98" s="142">
        <f>Q98*H98</f>
        <v>0</v>
      </c>
      <c r="S98" s="142">
        <v>0</v>
      </c>
      <c r="T98" s="143">
        <f>S98*H98</f>
        <v>0</v>
      </c>
      <c r="AR98" s="144" t="s">
        <v>1797</v>
      </c>
      <c r="AT98" s="144" t="s">
        <v>145</v>
      </c>
      <c r="AU98" s="144" t="s">
        <v>86</v>
      </c>
      <c r="AY98" s="18" t="s">
        <v>143</v>
      </c>
      <c r="BE98" s="145">
        <f>IF(N98="základní",J98,0)</f>
        <v>0</v>
      </c>
      <c r="BF98" s="145">
        <f>IF(N98="snížená",J98,0)</f>
        <v>0</v>
      </c>
      <c r="BG98" s="145">
        <f>IF(N98="zákl. přenesená",J98,0)</f>
        <v>0</v>
      </c>
      <c r="BH98" s="145">
        <f>IF(N98="sníž. přenesená",J98,0)</f>
        <v>0</v>
      </c>
      <c r="BI98" s="145">
        <f>IF(N98="nulová",J98,0)</f>
        <v>0</v>
      </c>
      <c r="BJ98" s="18" t="s">
        <v>86</v>
      </c>
      <c r="BK98" s="145">
        <f>ROUND(I98*H98,2)</f>
        <v>0</v>
      </c>
      <c r="BL98" s="18" t="s">
        <v>1797</v>
      </c>
      <c r="BM98" s="144" t="s">
        <v>1824</v>
      </c>
    </row>
    <row r="99" spans="2:65" s="1" customFormat="1" ht="11.25">
      <c r="B99" s="33"/>
      <c r="D99" s="146" t="s">
        <v>152</v>
      </c>
      <c r="F99" s="147" t="s">
        <v>1825</v>
      </c>
      <c r="I99" s="148"/>
      <c r="L99" s="33"/>
      <c r="M99" s="149"/>
      <c r="T99" s="54"/>
      <c r="AT99" s="18" t="s">
        <v>152</v>
      </c>
      <c r="AU99" s="18" t="s">
        <v>86</v>
      </c>
    </row>
    <row r="100" spans="2:65" s="1" customFormat="1" ht="37.9" customHeight="1">
      <c r="B100" s="132"/>
      <c r="C100" s="133" t="s">
        <v>219</v>
      </c>
      <c r="D100" s="133" t="s">
        <v>145</v>
      </c>
      <c r="E100" s="134" t="s">
        <v>1826</v>
      </c>
      <c r="F100" s="135" t="s">
        <v>1827</v>
      </c>
      <c r="G100" s="136" t="s">
        <v>1533</v>
      </c>
      <c r="H100" s="137">
        <v>1</v>
      </c>
      <c r="I100" s="138"/>
      <c r="J100" s="139">
        <f>ROUND(I100*H100,2)</f>
        <v>0</v>
      </c>
      <c r="K100" s="135" t="s">
        <v>3</v>
      </c>
      <c r="L100" s="33"/>
      <c r="M100" s="140" t="s">
        <v>3</v>
      </c>
      <c r="N100" s="141" t="s">
        <v>49</v>
      </c>
      <c r="P100" s="142">
        <f>O100*H100</f>
        <v>0</v>
      </c>
      <c r="Q100" s="142">
        <v>0</v>
      </c>
      <c r="R100" s="142">
        <f>Q100*H100</f>
        <v>0</v>
      </c>
      <c r="S100" s="142">
        <v>0</v>
      </c>
      <c r="T100" s="143">
        <f>S100*H100</f>
        <v>0</v>
      </c>
      <c r="AR100" s="144" t="s">
        <v>1797</v>
      </c>
      <c r="AT100" s="144" t="s">
        <v>145</v>
      </c>
      <c r="AU100" s="144" t="s">
        <v>86</v>
      </c>
      <c r="AY100" s="18" t="s">
        <v>143</v>
      </c>
      <c r="BE100" s="145">
        <f>IF(N100="základní",J100,0)</f>
        <v>0</v>
      </c>
      <c r="BF100" s="145">
        <f>IF(N100="snížená",J100,0)</f>
        <v>0</v>
      </c>
      <c r="BG100" s="145">
        <f>IF(N100="zákl. přenesená",J100,0)</f>
        <v>0</v>
      </c>
      <c r="BH100" s="145">
        <f>IF(N100="sníž. přenesená",J100,0)</f>
        <v>0</v>
      </c>
      <c r="BI100" s="145">
        <f>IF(N100="nulová",J100,0)</f>
        <v>0</v>
      </c>
      <c r="BJ100" s="18" t="s">
        <v>86</v>
      </c>
      <c r="BK100" s="145">
        <f>ROUND(I100*H100,2)</f>
        <v>0</v>
      </c>
      <c r="BL100" s="18" t="s">
        <v>1797</v>
      </c>
      <c r="BM100" s="144" t="s">
        <v>1828</v>
      </c>
    </row>
    <row r="101" spans="2:65" s="1" customFormat="1" ht="19.5">
      <c r="B101" s="33"/>
      <c r="D101" s="146" t="s">
        <v>152</v>
      </c>
      <c r="F101" s="147" t="s">
        <v>1827</v>
      </c>
      <c r="I101" s="148"/>
      <c r="L101" s="33"/>
      <c r="M101" s="149"/>
      <c r="T101" s="54"/>
      <c r="AT101" s="18" t="s">
        <v>152</v>
      </c>
      <c r="AU101" s="18" t="s">
        <v>86</v>
      </c>
    </row>
    <row r="102" spans="2:65" s="1" customFormat="1" ht="16.5" customHeight="1">
      <c r="B102" s="132"/>
      <c r="C102" s="133" t="s">
        <v>228</v>
      </c>
      <c r="D102" s="133" t="s">
        <v>145</v>
      </c>
      <c r="E102" s="134" t="s">
        <v>1829</v>
      </c>
      <c r="F102" s="135" t="s">
        <v>1830</v>
      </c>
      <c r="G102" s="136" t="s">
        <v>1533</v>
      </c>
      <c r="H102" s="137">
        <v>1</v>
      </c>
      <c r="I102" s="138"/>
      <c r="J102" s="139">
        <f>ROUND(I102*H102,2)</f>
        <v>0</v>
      </c>
      <c r="K102" s="135" t="s">
        <v>3</v>
      </c>
      <c r="L102" s="33"/>
      <c r="M102" s="140" t="s">
        <v>3</v>
      </c>
      <c r="N102" s="141" t="s">
        <v>49</v>
      </c>
      <c r="P102" s="142">
        <f>O102*H102</f>
        <v>0</v>
      </c>
      <c r="Q102" s="142">
        <v>0</v>
      </c>
      <c r="R102" s="142">
        <f>Q102*H102</f>
        <v>0</v>
      </c>
      <c r="S102" s="142">
        <v>0</v>
      </c>
      <c r="T102" s="143">
        <f>S102*H102</f>
        <v>0</v>
      </c>
      <c r="AR102" s="144" t="s">
        <v>1797</v>
      </c>
      <c r="AT102" s="144" t="s">
        <v>145</v>
      </c>
      <c r="AU102" s="144" t="s">
        <v>86</v>
      </c>
      <c r="AY102" s="18" t="s">
        <v>143</v>
      </c>
      <c r="BE102" s="145">
        <f>IF(N102="základní",J102,0)</f>
        <v>0</v>
      </c>
      <c r="BF102" s="145">
        <f>IF(N102="snížená",J102,0)</f>
        <v>0</v>
      </c>
      <c r="BG102" s="145">
        <f>IF(N102="zákl. přenesená",J102,0)</f>
        <v>0</v>
      </c>
      <c r="BH102" s="145">
        <f>IF(N102="sníž. přenesená",J102,0)</f>
        <v>0</v>
      </c>
      <c r="BI102" s="145">
        <f>IF(N102="nulová",J102,0)</f>
        <v>0</v>
      </c>
      <c r="BJ102" s="18" t="s">
        <v>86</v>
      </c>
      <c r="BK102" s="145">
        <f>ROUND(I102*H102,2)</f>
        <v>0</v>
      </c>
      <c r="BL102" s="18" t="s">
        <v>1797</v>
      </c>
      <c r="BM102" s="144" t="s">
        <v>1831</v>
      </c>
    </row>
    <row r="103" spans="2:65" s="1" customFormat="1" ht="11.25">
      <c r="B103" s="33"/>
      <c r="D103" s="146" t="s">
        <v>152</v>
      </c>
      <c r="F103" s="147" t="s">
        <v>1830</v>
      </c>
      <c r="I103" s="148"/>
      <c r="L103" s="33"/>
      <c r="M103" s="149"/>
      <c r="T103" s="54"/>
      <c r="AT103" s="18" t="s">
        <v>152</v>
      </c>
      <c r="AU103" s="18" t="s">
        <v>86</v>
      </c>
    </row>
    <row r="104" spans="2:65" s="1" customFormat="1" ht="24.2" customHeight="1">
      <c r="B104" s="132"/>
      <c r="C104" s="133" t="s">
        <v>9</v>
      </c>
      <c r="D104" s="133" t="s">
        <v>145</v>
      </c>
      <c r="E104" s="134" t="s">
        <v>1832</v>
      </c>
      <c r="F104" s="135" t="s">
        <v>1833</v>
      </c>
      <c r="G104" s="136" t="s">
        <v>1533</v>
      </c>
      <c r="H104" s="137">
        <v>1</v>
      </c>
      <c r="I104" s="138"/>
      <c r="J104" s="139">
        <f>ROUND(I104*H104,2)</f>
        <v>0</v>
      </c>
      <c r="K104" s="135" t="s">
        <v>3</v>
      </c>
      <c r="L104" s="33"/>
      <c r="M104" s="140" t="s">
        <v>3</v>
      </c>
      <c r="N104" s="141" t="s">
        <v>49</v>
      </c>
      <c r="P104" s="142">
        <f>O104*H104</f>
        <v>0</v>
      </c>
      <c r="Q104" s="142">
        <v>0</v>
      </c>
      <c r="R104" s="142">
        <f>Q104*H104</f>
        <v>0</v>
      </c>
      <c r="S104" s="142">
        <v>0</v>
      </c>
      <c r="T104" s="143">
        <f>S104*H104</f>
        <v>0</v>
      </c>
      <c r="AR104" s="144" t="s">
        <v>1797</v>
      </c>
      <c r="AT104" s="144" t="s">
        <v>145</v>
      </c>
      <c r="AU104" s="144" t="s">
        <v>86</v>
      </c>
      <c r="AY104" s="18" t="s">
        <v>143</v>
      </c>
      <c r="BE104" s="145">
        <f>IF(N104="základní",J104,0)</f>
        <v>0</v>
      </c>
      <c r="BF104" s="145">
        <f>IF(N104="snížená",J104,0)</f>
        <v>0</v>
      </c>
      <c r="BG104" s="145">
        <f>IF(N104="zákl. přenesená",J104,0)</f>
        <v>0</v>
      </c>
      <c r="BH104" s="145">
        <f>IF(N104="sníž. přenesená",J104,0)</f>
        <v>0</v>
      </c>
      <c r="BI104" s="145">
        <f>IF(N104="nulová",J104,0)</f>
        <v>0</v>
      </c>
      <c r="BJ104" s="18" t="s">
        <v>86</v>
      </c>
      <c r="BK104" s="145">
        <f>ROUND(I104*H104,2)</f>
        <v>0</v>
      </c>
      <c r="BL104" s="18" t="s">
        <v>1797</v>
      </c>
      <c r="BM104" s="144" t="s">
        <v>1834</v>
      </c>
    </row>
    <row r="105" spans="2:65" s="1" customFormat="1" ht="11.25">
      <c r="B105" s="33"/>
      <c r="D105" s="146" t="s">
        <v>152</v>
      </c>
      <c r="F105" s="147" t="s">
        <v>1833</v>
      </c>
      <c r="I105" s="148"/>
      <c r="L105" s="33"/>
      <c r="M105" s="187"/>
      <c r="N105" s="188"/>
      <c r="O105" s="188"/>
      <c r="P105" s="188"/>
      <c r="Q105" s="188"/>
      <c r="R105" s="188"/>
      <c r="S105" s="188"/>
      <c r="T105" s="189"/>
      <c r="AT105" s="18" t="s">
        <v>152</v>
      </c>
      <c r="AU105" s="18" t="s">
        <v>86</v>
      </c>
    </row>
    <row r="106" spans="2:65" s="1" customFormat="1" ht="6.95" customHeight="1">
      <c r="B106" s="42"/>
      <c r="C106" s="43"/>
      <c r="D106" s="43"/>
      <c r="E106" s="43"/>
      <c r="F106" s="43"/>
      <c r="G106" s="43"/>
      <c r="H106" s="43"/>
      <c r="I106" s="43"/>
      <c r="J106" s="43"/>
      <c r="K106" s="43"/>
      <c r="L106" s="33"/>
    </row>
  </sheetData>
  <autoFilter ref="C79:K105" xr:uid="{00000000-0009-0000-0000-000007000000}"/>
  <mergeCells count="9">
    <mergeCell ref="E50:H50"/>
    <mergeCell ref="E70:H70"/>
    <mergeCell ref="E72:H72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5"/>
  <cols>
    <col min="1" max="1" width="8.33203125" style="197" customWidth="1"/>
    <col min="2" max="2" width="1.6640625" style="197" customWidth="1"/>
    <col min="3" max="4" width="5" style="197" customWidth="1"/>
    <col min="5" max="5" width="11.6640625" style="197" customWidth="1"/>
    <col min="6" max="6" width="9.1640625" style="197" customWidth="1"/>
    <col min="7" max="7" width="5" style="197" customWidth="1"/>
    <col min="8" max="8" width="77.83203125" style="197" customWidth="1"/>
    <col min="9" max="10" width="20" style="197" customWidth="1"/>
    <col min="11" max="11" width="1.6640625" style="197" customWidth="1"/>
  </cols>
  <sheetData>
    <row r="1" spans="2:11" customFormat="1" ht="37.5" customHeight="1"/>
    <row r="2" spans="2:11" customFormat="1" ht="7.5" customHeight="1">
      <c r="B2" s="198"/>
      <c r="C2" s="199"/>
      <c r="D2" s="199"/>
      <c r="E2" s="199"/>
      <c r="F2" s="199"/>
      <c r="G2" s="199"/>
      <c r="H2" s="199"/>
      <c r="I2" s="199"/>
      <c r="J2" s="199"/>
      <c r="K2" s="200"/>
    </row>
    <row r="3" spans="2:11" s="16" customFormat="1" ht="45" customHeight="1">
      <c r="B3" s="201"/>
      <c r="C3" s="330" t="s">
        <v>1835</v>
      </c>
      <c r="D3" s="330"/>
      <c r="E3" s="330"/>
      <c r="F3" s="330"/>
      <c r="G3" s="330"/>
      <c r="H3" s="330"/>
      <c r="I3" s="330"/>
      <c r="J3" s="330"/>
      <c r="K3" s="202"/>
    </row>
    <row r="4" spans="2:11" customFormat="1" ht="25.5" customHeight="1">
      <c r="B4" s="203"/>
      <c r="C4" s="329" t="s">
        <v>1836</v>
      </c>
      <c r="D4" s="329"/>
      <c r="E4" s="329"/>
      <c r="F4" s="329"/>
      <c r="G4" s="329"/>
      <c r="H4" s="329"/>
      <c r="I4" s="329"/>
      <c r="J4" s="329"/>
      <c r="K4" s="204"/>
    </row>
    <row r="5" spans="2:11" customFormat="1" ht="5.25" customHeight="1">
      <c r="B5" s="203"/>
      <c r="C5" s="205"/>
      <c r="D5" s="205"/>
      <c r="E5" s="205"/>
      <c r="F5" s="205"/>
      <c r="G5" s="205"/>
      <c r="H5" s="205"/>
      <c r="I5" s="205"/>
      <c r="J5" s="205"/>
      <c r="K5" s="204"/>
    </row>
    <row r="6" spans="2:11" customFormat="1" ht="15" customHeight="1">
      <c r="B6" s="203"/>
      <c r="C6" s="328" t="s">
        <v>1837</v>
      </c>
      <c r="D6" s="328"/>
      <c r="E6" s="328"/>
      <c r="F6" s="328"/>
      <c r="G6" s="328"/>
      <c r="H6" s="328"/>
      <c r="I6" s="328"/>
      <c r="J6" s="328"/>
      <c r="K6" s="204"/>
    </row>
    <row r="7" spans="2:11" customFormat="1" ht="15" customHeight="1">
      <c r="B7" s="207"/>
      <c r="C7" s="328" t="s">
        <v>1838</v>
      </c>
      <c r="D7" s="328"/>
      <c r="E7" s="328"/>
      <c r="F7" s="328"/>
      <c r="G7" s="328"/>
      <c r="H7" s="328"/>
      <c r="I7" s="328"/>
      <c r="J7" s="328"/>
      <c r="K7" s="204"/>
    </row>
    <row r="8" spans="2:11" customFormat="1" ht="12.75" customHeight="1">
      <c r="B8" s="207"/>
      <c r="C8" s="206"/>
      <c r="D8" s="206"/>
      <c r="E8" s="206"/>
      <c r="F8" s="206"/>
      <c r="G8" s="206"/>
      <c r="H8" s="206"/>
      <c r="I8" s="206"/>
      <c r="J8" s="206"/>
      <c r="K8" s="204"/>
    </row>
    <row r="9" spans="2:11" customFormat="1" ht="15" customHeight="1">
      <c r="B9" s="207"/>
      <c r="C9" s="328" t="s">
        <v>1839</v>
      </c>
      <c r="D9" s="328"/>
      <c r="E9" s="328"/>
      <c r="F9" s="328"/>
      <c r="G9" s="328"/>
      <c r="H9" s="328"/>
      <c r="I9" s="328"/>
      <c r="J9" s="328"/>
      <c r="K9" s="204"/>
    </row>
    <row r="10" spans="2:11" customFormat="1" ht="15" customHeight="1">
      <c r="B10" s="207"/>
      <c r="C10" s="206"/>
      <c r="D10" s="328" t="s">
        <v>1840</v>
      </c>
      <c r="E10" s="328"/>
      <c r="F10" s="328"/>
      <c r="G10" s="328"/>
      <c r="H10" s="328"/>
      <c r="I10" s="328"/>
      <c r="J10" s="328"/>
      <c r="K10" s="204"/>
    </row>
    <row r="11" spans="2:11" customFormat="1" ht="15" customHeight="1">
      <c r="B11" s="207"/>
      <c r="C11" s="208"/>
      <c r="D11" s="328" t="s">
        <v>1841</v>
      </c>
      <c r="E11" s="328"/>
      <c r="F11" s="328"/>
      <c r="G11" s="328"/>
      <c r="H11" s="328"/>
      <c r="I11" s="328"/>
      <c r="J11" s="328"/>
      <c r="K11" s="204"/>
    </row>
    <row r="12" spans="2:11" customFormat="1" ht="15" customHeight="1">
      <c r="B12" s="207"/>
      <c r="C12" s="208"/>
      <c r="D12" s="206"/>
      <c r="E12" s="206"/>
      <c r="F12" s="206"/>
      <c r="G12" s="206"/>
      <c r="H12" s="206"/>
      <c r="I12" s="206"/>
      <c r="J12" s="206"/>
      <c r="K12" s="204"/>
    </row>
    <row r="13" spans="2:11" customFormat="1" ht="15" customHeight="1">
      <c r="B13" s="207"/>
      <c r="C13" s="208"/>
      <c r="D13" s="209" t="s">
        <v>1842</v>
      </c>
      <c r="E13" s="206"/>
      <c r="F13" s="206"/>
      <c r="G13" s="206"/>
      <c r="H13" s="206"/>
      <c r="I13" s="206"/>
      <c r="J13" s="206"/>
      <c r="K13" s="204"/>
    </row>
    <row r="14" spans="2:11" customFormat="1" ht="12.75" customHeight="1">
      <c r="B14" s="207"/>
      <c r="C14" s="208"/>
      <c r="D14" s="208"/>
      <c r="E14" s="208"/>
      <c r="F14" s="208"/>
      <c r="G14" s="208"/>
      <c r="H14" s="208"/>
      <c r="I14" s="208"/>
      <c r="J14" s="208"/>
      <c r="K14" s="204"/>
    </row>
    <row r="15" spans="2:11" customFormat="1" ht="15" customHeight="1">
      <c r="B15" s="207"/>
      <c r="C15" s="208"/>
      <c r="D15" s="328" t="s">
        <v>1843</v>
      </c>
      <c r="E15" s="328"/>
      <c r="F15" s="328"/>
      <c r="G15" s="328"/>
      <c r="H15" s="328"/>
      <c r="I15" s="328"/>
      <c r="J15" s="328"/>
      <c r="K15" s="204"/>
    </row>
    <row r="16" spans="2:11" customFormat="1" ht="15" customHeight="1">
      <c r="B16" s="207"/>
      <c r="C16" s="208"/>
      <c r="D16" s="328" t="s">
        <v>1844</v>
      </c>
      <c r="E16" s="328"/>
      <c r="F16" s="328"/>
      <c r="G16" s="328"/>
      <c r="H16" s="328"/>
      <c r="I16" s="328"/>
      <c r="J16" s="328"/>
      <c r="K16" s="204"/>
    </row>
    <row r="17" spans="2:11" customFormat="1" ht="15" customHeight="1">
      <c r="B17" s="207"/>
      <c r="C17" s="208"/>
      <c r="D17" s="328" t="s">
        <v>1845</v>
      </c>
      <c r="E17" s="328"/>
      <c r="F17" s="328"/>
      <c r="G17" s="328"/>
      <c r="H17" s="328"/>
      <c r="I17" s="328"/>
      <c r="J17" s="328"/>
      <c r="K17" s="204"/>
    </row>
    <row r="18" spans="2:11" customFormat="1" ht="15" customHeight="1">
      <c r="B18" s="207"/>
      <c r="C18" s="208"/>
      <c r="D18" s="208"/>
      <c r="E18" s="210" t="s">
        <v>85</v>
      </c>
      <c r="F18" s="328" t="s">
        <v>1846</v>
      </c>
      <c r="G18" s="328"/>
      <c r="H18" s="328"/>
      <c r="I18" s="328"/>
      <c r="J18" s="328"/>
      <c r="K18" s="204"/>
    </row>
    <row r="19" spans="2:11" customFormat="1" ht="15" customHeight="1">
      <c r="B19" s="207"/>
      <c r="C19" s="208"/>
      <c r="D19" s="208"/>
      <c r="E19" s="210" t="s">
        <v>1847</v>
      </c>
      <c r="F19" s="328" t="s">
        <v>1848</v>
      </c>
      <c r="G19" s="328"/>
      <c r="H19" s="328"/>
      <c r="I19" s="328"/>
      <c r="J19" s="328"/>
      <c r="K19" s="204"/>
    </row>
    <row r="20" spans="2:11" customFormat="1" ht="15" customHeight="1">
      <c r="B20" s="207"/>
      <c r="C20" s="208"/>
      <c r="D20" s="208"/>
      <c r="E20" s="210" t="s">
        <v>104</v>
      </c>
      <c r="F20" s="328" t="s">
        <v>1849</v>
      </c>
      <c r="G20" s="328"/>
      <c r="H20" s="328"/>
      <c r="I20" s="328"/>
      <c r="J20" s="328"/>
      <c r="K20" s="204"/>
    </row>
    <row r="21" spans="2:11" customFormat="1" ht="15" customHeight="1">
      <c r="B21" s="207"/>
      <c r="C21" s="208"/>
      <c r="D21" s="208"/>
      <c r="E21" s="210" t="s">
        <v>111</v>
      </c>
      <c r="F21" s="328" t="s">
        <v>1850</v>
      </c>
      <c r="G21" s="328"/>
      <c r="H21" s="328"/>
      <c r="I21" s="328"/>
      <c r="J21" s="328"/>
      <c r="K21" s="204"/>
    </row>
    <row r="22" spans="2:11" customFormat="1" ht="15" customHeight="1">
      <c r="B22" s="207"/>
      <c r="C22" s="208"/>
      <c r="D22" s="208"/>
      <c r="E22" s="210" t="s">
        <v>1851</v>
      </c>
      <c r="F22" s="328" t="s">
        <v>1852</v>
      </c>
      <c r="G22" s="328"/>
      <c r="H22" s="328"/>
      <c r="I22" s="328"/>
      <c r="J22" s="328"/>
      <c r="K22" s="204"/>
    </row>
    <row r="23" spans="2:11" customFormat="1" ht="15" customHeight="1">
      <c r="B23" s="207"/>
      <c r="C23" s="208"/>
      <c r="D23" s="208"/>
      <c r="E23" s="210" t="s">
        <v>94</v>
      </c>
      <c r="F23" s="328" t="s">
        <v>1853</v>
      </c>
      <c r="G23" s="328"/>
      <c r="H23" s="328"/>
      <c r="I23" s="328"/>
      <c r="J23" s="328"/>
      <c r="K23" s="204"/>
    </row>
    <row r="24" spans="2:11" customFormat="1" ht="12.75" customHeight="1">
      <c r="B24" s="207"/>
      <c r="C24" s="208"/>
      <c r="D24" s="208"/>
      <c r="E24" s="208"/>
      <c r="F24" s="208"/>
      <c r="G24" s="208"/>
      <c r="H24" s="208"/>
      <c r="I24" s="208"/>
      <c r="J24" s="208"/>
      <c r="K24" s="204"/>
    </row>
    <row r="25" spans="2:11" customFormat="1" ht="15" customHeight="1">
      <c r="B25" s="207"/>
      <c r="C25" s="328" t="s">
        <v>1854</v>
      </c>
      <c r="D25" s="328"/>
      <c r="E25" s="328"/>
      <c r="F25" s="328"/>
      <c r="G25" s="328"/>
      <c r="H25" s="328"/>
      <c r="I25" s="328"/>
      <c r="J25" s="328"/>
      <c r="K25" s="204"/>
    </row>
    <row r="26" spans="2:11" customFormat="1" ht="15" customHeight="1">
      <c r="B26" s="207"/>
      <c r="C26" s="328" t="s">
        <v>1855</v>
      </c>
      <c r="D26" s="328"/>
      <c r="E26" s="328"/>
      <c r="F26" s="328"/>
      <c r="G26" s="328"/>
      <c r="H26" s="328"/>
      <c r="I26" s="328"/>
      <c r="J26" s="328"/>
      <c r="K26" s="204"/>
    </row>
    <row r="27" spans="2:11" customFormat="1" ht="15" customHeight="1">
      <c r="B27" s="207"/>
      <c r="C27" s="206"/>
      <c r="D27" s="328" t="s">
        <v>1856</v>
      </c>
      <c r="E27" s="328"/>
      <c r="F27" s="328"/>
      <c r="G27" s="328"/>
      <c r="H27" s="328"/>
      <c r="I27" s="328"/>
      <c r="J27" s="328"/>
      <c r="K27" s="204"/>
    </row>
    <row r="28" spans="2:11" customFormat="1" ht="15" customHeight="1">
      <c r="B28" s="207"/>
      <c r="C28" s="208"/>
      <c r="D28" s="328" t="s">
        <v>1857</v>
      </c>
      <c r="E28" s="328"/>
      <c r="F28" s="328"/>
      <c r="G28" s="328"/>
      <c r="H28" s="328"/>
      <c r="I28" s="328"/>
      <c r="J28" s="328"/>
      <c r="K28" s="204"/>
    </row>
    <row r="29" spans="2:11" customFormat="1" ht="12.75" customHeight="1">
      <c r="B29" s="207"/>
      <c r="C29" s="208"/>
      <c r="D29" s="208"/>
      <c r="E29" s="208"/>
      <c r="F29" s="208"/>
      <c r="G29" s="208"/>
      <c r="H29" s="208"/>
      <c r="I29" s="208"/>
      <c r="J29" s="208"/>
      <c r="K29" s="204"/>
    </row>
    <row r="30" spans="2:11" customFormat="1" ht="15" customHeight="1">
      <c r="B30" s="207"/>
      <c r="C30" s="208"/>
      <c r="D30" s="328" t="s">
        <v>1858</v>
      </c>
      <c r="E30" s="328"/>
      <c r="F30" s="328"/>
      <c r="G30" s="328"/>
      <c r="H30" s="328"/>
      <c r="I30" s="328"/>
      <c r="J30" s="328"/>
      <c r="K30" s="204"/>
    </row>
    <row r="31" spans="2:11" customFormat="1" ht="15" customHeight="1">
      <c r="B31" s="207"/>
      <c r="C31" s="208"/>
      <c r="D31" s="328" t="s">
        <v>1859</v>
      </c>
      <c r="E31" s="328"/>
      <c r="F31" s="328"/>
      <c r="G31" s="328"/>
      <c r="H31" s="328"/>
      <c r="I31" s="328"/>
      <c r="J31" s="328"/>
      <c r="K31" s="204"/>
    </row>
    <row r="32" spans="2:11" customFormat="1" ht="12.75" customHeight="1">
      <c r="B32" s="207"/>
      <c r="C32" s="208"/>
      <c r="D32" s="208"/>
      <c r="E32" s="208"/>
      <c r="F32" s="208"/>
      <c r="G32" s="208"/>
      <c r="H32" s="208"/>
      <c r="I32" s="208"/>
      <c r="J32" s="208"/>
      <c r="K32" s="204"/>
    </row>
    <row r="33" spans="2:11" customFormat="1" ht="15" customHeight="1">
      <c r="B33" s="207"/>
      <c r="C33" s="208"/>
      <c r="D33" s="328" t="s">
        <v>1860</v>
      </c>
      <c r="E33" s="328"/>
      <c r="F33" s="328"/>
      <c r="G33" s="328"/>
      <c r="H33" s="328"/>
      <c r="I33" s="328"/>
      <c r="J33" s="328"/>
      <c r="K33" s="204"/>
    </row>
    <row r="34" spans="2:11" customFormat="1" ht="15" customHeight="1">
      <c r="B34" s="207"/>
      <c r="C34" s="208"/>
      <c r="D34" s="328" t="s">
        <v>1861</v>
      </c>
      <c r="E34" s="328"/>
      <c r="F34" s="328"/>
      <c r="G34" s="328"/>
      <c r="H34" s="328"/>
      <c r="I34" s="328"/>
      <c r="J34" s="328"/>
      <c r="K34" s="204"/>
    </row>
    <row r="35" spans="2:11" customFormat="1" ht="15" customHeight="1">
      <c r="B35" s="207"/>
      <c r="C35" s="208"/>
      <c r="D35" s="328" t="s">
        <v>1862</v>
      </c>
      <c r="E35" s="328"/>
      <c r="F35" s="328"/>
      <c r="G35" s="328"/>
      <c r="H35" s="328"/>
      <c r="I35" s="328"/>
      <c r="J35" s="328"/>
      <c r="K35" s="204"/>
    </row>
    <row r="36" spans="2:11" customFormat="1" ht="15" customHeight="1">
      <c r="B36" s="207"/>
      <c r="C36" s="208"/>
      <c r="D36" s="206"/>
      <c r="E36" s="209" t="s">
        <v>129</v>
      </c>
      <c r="F36" s="206"/>
      <c r="G36" s="328" t="s">
        <v>1863</v>
      </c>
      <c r="H36" s="328"/>
      <c r="I36" s="328"/>
      <c r="J36" s="328"/>
      <c r="K36" s="204"/>
    </row>
    <row r="37" spans="2:11" customFormat="1" ht="30.75" customHeight="1">
      <c r="B37" s="207"/>
      <c r="C37" s="208"/>
      <c r="D37" s="206"/>
      <c r="E37" s="209" t="s">
        <v>1864</v>
      </c>
      <c r="F37" s="206"/>
      <c r="G37" s="328" t="s">
        <v>1865</v>
      </c>
      <c r="H37" s="328"/>
      <c r="I37" s="328"/>
      <c r="J37" s="328"/>
      <c r="K37" s="204"/>
    </row>
    <row r="38" spans="2:11" customFormat="1" ht="15" customHeight="1">
      <c r="B38" s="207"/>
      <c r="C38" s="208"/>
      <c r="D38" s="206"/>
      <c r="E38" s="209" t="s">
        <v>59</v>
      </c>
      <c r="F38" s="206"/>
      <c r="G38" s="328" t="s">
        <v>1866</v>
      </c>
      <c r="H38" s="328"/>
      <c r="I38" s="328"/>
      <c r="J38" s="328"/>
      <c r="K38" s="204"/>
    </row>
    <row r="39" spans="2:11" customFormat="1" ht="15" customHeight="1">
      <c r="B39" s="207"/>
      <c r="C39" s="208"/>
      <c r="D39" s="206"/>
      <c r="E39" s="209" t="s">
        <v>60</v>
      </c>
      <c r="F39" s="206"/>
      <c r="G39" s="328" t="s">
        <v>1867</v>
      </c>
      <c r="H39" s="328"/>
      <c r="I39" s="328"/>
      <c r="J39" s="328"/>
      <c r="K39" s="204"/>
    </row>
    <row r="40" spans="2:11" customFormat="1" ht="15" customHeight="1">
      <c r="B40" s="207"/>
      <c r="C40" s="208"/>
      <c r="D40" s="206"/>
      <c r="E40" s="209" t="s">
        <v>130</v>
      </c>
      <c r="F40" s="206"/>
      <c r="G40" s="328" t="s">
        <v>1868</v>
      </c>
      <c r="H40" s="328"/>
      <c r="I40" s="328"/>
      <c r="J40" s="328"/>
      <c r="K40" s="204"/>
    </row>
    <row r="41" spans="2:11" customFormat="1" ht="15" customHeight="1">
      <c r="B41" s="207"/>
      <c r="C41" s="208"/>
      <c r="D41" s="206"/>
      <c r="E41" s="209" t="s">
        <v>131</v>
      </c>
      <c r="F41" s="206"/>
      <c r="G41" s="328" t="s">
        <v>1869</v>
      </c>
      <c r="H41" s="328"/>
      <c r="I41" s="328"/>
      <c r="J41" s="328"/>
      <c r="K41" s="204"/>
    </row>
    <row r="42" spans="2:11" customFormat="1" ht="15" customHeight="1">
      <c r="B42" s="207"/>
      <c r="C42" s="208"/>
      <c r="D42" s="206"/>
      <c r="E42" s="209" t="s">
        <v>1870</v>
      </c>
      <c r="F42" s="206"/>
      <c r="G42" s="328" t="s">
        <v>1871</v>
      </c>
      <c r="H42" s="328"/>
      <c r="I42" s="328"/>
      <c r="J42" s="328"/>
      <c r="K42" s="204"/>
    </row>
    <row r="43" spans="2:11" customFormat="1" ht="15" customHeight="1">
      <c r="B43" s="207"/>
      <c r="C43" s="208"/>
      <c r="D43" s="206"/>
      <c r="E43" s="209"/>
      <c r="F43" s="206"/>
      <c r="G43" s="328" t="s">
        <v>1872</v>
      </c>
      <c r="H43" s="328"/>
      <c r="I43" s="328"/>
      <c r="J43" s="328"/>
      <c r="K43" s="204"/>
    </row>
    <row r="44" spans="2:11" customFormat="1" ht="15" customHeight="1">
      <c r="B44" s="207"/>
      <c r="C44" s="208"/>
      <c r="D44" s="206"/>
      <c r="E44" s="209" t="s">
        <v>1873</v>
      </c>
      <c r="F44" s="206"/>
      <c r="G44" s="328" t="s">
        <v>1874</v>
      </c>
      <c r="H44" s="328"/>
      <c r="I44" s="328"/>
      <c r="J44" s="328"/>
      <c r="K44" s="204"/>
    </row>
    <row r="45" spans="2:11" customFormat="1" ht="15" customHeight="1">
      <c r="B45" s="207"/>
      <c r="C45" s="208"/>
      <c r="D45" s="206"/>
      <c r="E45" s="209" t="s">
        <v>133</v>
      </c>
      <c r="F45" s="206"/>
      <c r="G45" s="328" t="s">
        <v>1875</v>
      </c>
      <c r="H45" s="328"/>
      <c r="I45" s="328"/>
      <c r="J45" s="328"/>
      <c r="K45" s="204"/>
    </row>
    <row r="46" spans="2:11" customFormat="1" ht="12.75" customHeight="1">
      <c r="B46" s="207"/>
      <c r="C46" s="208"/>
      <c r="D46" s="206"/>
      <c r="E46" s="206"/>
      <c r="F46" s="206"/>
      <c r="G46" s="206"/>
      <c r="H46" s="206"/>
      <c r="I46" s="206"/>
      <c r="J46" s="206"/>
      <c r="K46" s="204"/>
    </row>
    <row r="47" spans="2:11" customFormat="1" ht="15" customHeight="1">
      <c r="B47" s="207"/>
      <c r="C47" s="208"/>
      <c r="D47" s="328" t="s">
        <v>1876</v>
      </c>
      <c r="E47" s="328"/>
      <c r="F47" s="328"/>
      <c r="G47" s="328"/>
      <c r="H47" s="328"/>
      <c r="I47" s="328"/>
      <c r="J47" s="328"/>
      <c r="K47" s="204"/>
    </row>
    <row r="48" spans="2:11" customFormat="1" ht="15" customHeight="1">
      <c r="B48" s="207"/>
      <c r="C48" s="208"/>
      <c r="D48" s="208"/>
      <c r="E48" s="328" t="s">
        <v>1877</v>
      </c>
      <c r="F48" s="328"/>
      <c r="G48" s="328"/>
      <c r="H48" s="328"/>
      <c r="I48" s="328"/>
      <c r="J48" s="328"/>
      <c r="K48" s="204"/>
    </row>
    <row r="49" spans="2:11" customFormat="1" ht="15" customHeight="1">
      <c r="B49" s="207"/>
      <c r="C49" s="208"/>
      <c r="D49" s="208"/>
      <c r="E49" s="328" t="s">
        <v>1878</v>
      </c>
      <c r="F49" s="328"/>
      <c r="G49" s="328"/>
      <c r="H49" s="328"/>
      <c r="I49" s="328"/>
      <c r="J49" s="328"/>
      <c r="K49" s="204"/>
    </row>
    <row r="50" spans="2:11" customFormat="1" ht="15" customHeight="1">
      <c r="B50" s="207"/>
      <c r="C50" s="208"/>
      <c r="D50" s="208"/>
      <c r="E50" s="328" t="s">
        <v>1879</v>
      </c>
      <c r="F50" s="328"/>
      <c r="G50" s="328"/>
      <c r="H50" s="328"/>
      <c r="I50" s="328"/>
      <c r="J50" s="328"/>
      <c r="K50" s="204"/>
    </row>
    <row r="51" spans="2:11" customFormat="1" ht="15" customHeight="1">
      <c r="B51" s="207"/>
      <c r="C51" s="208"/>
      <c r="D51" s="328" t="s">
        <v>1880</v>
      </c>
      <c r="E51" s="328"/>
      <c r="F51" s="328"/>
      <c r="G51" s="328"/>
      <c r="H51" s="328"/>
      <c r="I51" s="328"/>
      <c r="J51" s="328"/>
      <c r="K51" s="204"/>
    </row>
    <row r="52" spans="2:11" customFormat="1" ht="25.5" customHeight="1">
      <c r="B52" s="203"/>
      <c r="C52" s="329" t="s">
        <v>1881</v>
      </c>
      <c r="D52" s="329"/>
      <c r="E52" s="329"/>
      <c r="F52" s="329"/>
      <c r="G52" s="329"/>
      <c r="H52" s="329"/>
      <c r="I52" s="329"/>
      <c r="J52" s="329"/>
      <c r="K52" s="204"/>
    </row>
    <row r="53" spans="2:11" customFormat="1" ht="5.25" customHeight="1">
      <c r="B53" s="203"/>
      <c r="C53" s="205"/>
      <c r="D53" s="205"/>
      <c r="E53" s="205"/>
      <c r="F53" s="205"/>
      <c r="G53" s="205"/>
      <c r="H53" s="205"/>
      <c r="I53" s="205"/>
      <c r="J53" s="205"/>
      <c r="K53" s="204"/>
    </row>
    <row r="54" spans="2:11" customFormat="1" ht="15" customHeight="1">
      <c r="B54" s="203"/>
      <c r="C54" s="328" t="s">
        <v>1882</v>
      </c>
      <c r="D54" s="328"/>
      <c r="E54" s="328"/>
      <c r="F54" s="328"/>
      <c r="G54" s="328"/>
      <c r="H54" s="328"/>
      <c r="I54" s="328"/>
      <c r="J54" s="328"/>
      <c r="K54" s="204"/>
    </row>
    <row r="55" spans="2:11" customFormat="1" ht="15" customHeight="1">
      <c r="B55" s="203"/>
      <c r="C55" s="328" t="s">
        <v>1883</v>
      </c>
      <c r="D55" s="328"/>
      <c r="E55" s="328"/>
      <c r="F55" s="328"/>
      <c r="G55" s="328"/>
      <c r="H55" s="328"/>
      <c r="I55" s="328"/>
      <c r="J55" s="328"/>
      <c r="K55" s="204"/>
    </row>
    <row r="56" spans="2:11" customFormat="1" ht="12.75" customHeight="1">
      <c r="B56" s="203"/>
      <c r="C56" s="206"/>
      <c r="D56" s="206"/>
      <c r="E56" s="206"/>
      <c r="F56" s="206"/>
      <c r="G56" s="206"/>
      <c r="H56" s="206"/>
      <c r="I56" s="206"/>
      <c r="J56" s="206"/>
      <c r="K56" s="204"/>
    </row>
    <row r="57" spans="2:11" customFormat="1" ht="15" customHeight="1">
      <c r="B57" s="203"/>
      <c r="C57" s="328" t="s">
        <v>1884</v>
      </c>
      <c r="D57" s="328"/>
      <c r="E57" s="328"/>
      <c r="F57" s="328"/>
      <c r="G57" s="328"/>
      <c r="H57" s="328"/>
      <c r="I57" s="328"/>
      <c r="J57" s="328"/>
      <c r="K57" s="204"/>
    </row>
    <row r="58" spans="2:11" customFormat="1" ht="15" customHeight="1">
      <c r="B58" s="203"/>
      <c r="C58" s="208"/>
      <c r="D58" s="328" t="s">
        <v>1885</v>
      </c>
      <c r="E58" s="328"/>
      <c r="F58" s="328"/>
      <c r="G58" s="328"/>
      <c r="H58" s="328"/>
      <c r="I58" s="328"/>
      <c r="J58" s="328"/>
      <c r="K58" s="204"/>
    </row>
    <row r="59" spans="2:11" customFormat="1" ht="15" customHeight="1">
      <c r="B59" s="203"/>
      <c r="C59" s="208"/>
      <c r="D59" s="328" t="s">
        <v>1886</v>
      </c>
      <c r="E59" s="328"/>
      <c r="F59" s="328"/>
      <c r="G59" s="328"/>
      <c r="H59" s="328"/>
      <c r="I59" s="328"/>
      <c r="J59" s="328"/>
      <c r="K59" s="204"/>
    </row>
    <row r="60" spans="2:11" customFormat="1" ht="15" customHeight="1">
      <c r="B60" s="203"/>
      <c r="C60" s="208"/>
      <c r="D60" s="328" t="s">
        <v>1887</v>
      </c>
      <c r="E60" s="328"/>
      <c r="F60" s="328"/>
      <c r="G60" s="328"/>
      <c r="H60" s="328"/>
      <c r="I60" s="328"/>
      <c r="J60" s="328"/>
      <c r="K60" s="204"/>
    </row>
    <row r="61" spans="2:11" customFormat="1" ht="15" customHeight="1">
      <c r="B61" s="203"/>
      <c r="C61" s="208"/>
      <c r="D61" s="328" t="s">
        <v>1888</v>
      </c>
      <c r="E61" s="328"/>
      <c r="F61" s="328"/>
      <c r="G61" s="328"/>
      <c r="H61" s="328"/>
      <c r="I61" s="328"/>
      <c r="J61" s="328"/>
      <c r="K61" s="204"/>
    </row>
    <row r="62" spans="2:11" customFormat="1" ht="15" customHeight="1">
      <c r="B62" s="203"/>
      <c r="C62" s="208"/>
      <c r="D62" s="331" t="s">
        <v>1889</v>
      </c>
      <c r="E62" s="331"/>
      <c r="F62" s="331"/>
      <c r="G62" s="331"/>
      <c r="H62" s="331"/>
      <c r="I62" s="331"/>
      <c r="J62" s="331"/>
      <c r="K62" s="204"/>
    </row>
    <row r="63" spans="2:11" customFormat="1" ht="15" customHeight="1">
      <c r="B63" s="203"/>
      <c r="C63" s="208"/>
      <c r="D63" s="328" t="s">
        <v>1890</v>
      </c>
      <c r="E63" s="328"/>
      <c r="F63" s="328"/>
      <c r="G63" s="328"/>
      <c r="H63" s="328"/>
      <c r="I63" s="328"/>
      <c r="J63" s="328"/>
      <c r="K63" s="204"/>
    </row>
    <row r="64" spans="2:11" customFormat="1" ht="12.75" customHeight="1">
      <c r="B64" s="203"/>
      <c r="C64" s="208"/>
      <c r="D64" s="208"/>
      <c r="E64" s="211"/>
      <c r="F64" s="208"/>
      <c r="G64" s="208"/>
      <c r="H64" s="208"/>
      <c r="I64" s="208"/>
      <c r="J64" s="208"/>
      <c r="K64" s="204"/>
    </row>
    <row r="65" spans="2:11" customFormat="1" ht="15" customHeight="1">
      <c r="B65" s="203"/>
      <c r="C65" s="208"/>
      <c r="D65" s="328" t="s">
        <v>1891</v>
      </c>
      <c r="E65" s="328"/>
      <c r="F65" s="328"/>
      <c r="G65" s="328"/>
      <c r="H65" s="328"/>
      <c r="I65" s="328"/>
      <c r="J65" s="328"/>
      <c r="K65" s="204"/>
    </row>
    <row r="66" spans="2:11" customFormat="1" ht="15" customHeight="1">
      <c r="B66" s="203"/>
      <c r="C66" s="208"/>
      <c r="D66" s="331" t="s">
        <v>1892</v>
      </c>
      <c r="E66" s="331"/>
      <c r="F66" s="331"/>
      <c r="G66" s="331"/>
      <c r="H66" s="331"/>
      <c r="I66" s="331"/>
      <c r="J66" s="331"/>
      <c r="K66" s="204"/>
    </row>
    <row r="67" spans="2:11" customFormat="1" ht="15" customHeight="1">
      <c r="B67" s="203"/>
      <c r="C67" s="208"/>
      <c r="D67" s="328" t="s">
        <v>1893</v>
      </c>
      <c r="E67" s="328"/>
      <c r="F67" s="328"/>
      <c r="G67" s="328"/>
      <c r="H67" s="328"/>
      <c r="I67" s="328"/>
      <c r="J67" s="328"/>
      <c r="K67" s="204"/>
    </row>
    <row r="68" spans="2:11" customFormat="1" ht="15" customHeight="1">
      <c r="B68" s="203"/>
      <c r="C68" s="208"/>
      <c r="D68" s="328" t="s">
        <v>1894</v>
      </c>
      <c r="E68" s="328"/>
      <c r="F68" s="328"/>
      <c r="G68" s="328"/>
      <c r="H68" s="328"/>
      <c r="I68" s="328"/>
      <c r="J68" s="328"/>
      <c r="K68" s="204"/>
    </row>
    <row r="69" spans="2:11" customFormat="1" ht="15" customHeight="1">
      <c r="B69" s="203"/>
      <c r="C69" s="208"/>
      <c r="D69" s="328" t="s">
        <v>1895</v>
      </c>
      <c r="E69" s="328"/>
      <c r="F69" s="328"/>
      <c r="G69" s="328"/>
      <c r="H69" s="328"/>
      <c r="I69" s="328"/>
      <c r="J69" s="328"/>
      <c r="K69" s="204"/>
    </row>
    <row r="70" spans="2:11" customFormat="1" ht="15" customHeight="1">
      <c r="B70" s="203"/>
      <c r="C70" s="208"/>
      <c r="D70" s="328" t="s">
        <v>1896</v>
      </c>
      <c r="E70" s="328"/>
      <c r="F70" s="328"/>
      <c r="G70" s="328"/>
      <c r="H70" s="328"/>
      <c r="I70" s="328"/>
      <c r="J70" s="328"/>
      <c r="K70" s="204"/>
    </row>
    <row r="71" spans="2:11" customFormat="1" ht="12.75" customHeight="1">
      <c r="B71" s="212"/>
      <c r="C71" s="213"/>
      <c r="D71" s="213"/>
      <c r="E71" s="213"/>
      <c r="F71" s="213"/>
      <c r="G71" s="213"/>
      <c r="H71" s="213"/>
      <c r="I71" s="213"/>
      <c r="J71" s="213"/>
      <c r="K71" s="214"/>
    </row>
    <row r="72" spans="2:11" customFormat="1" ht="18.75" customHeight="1">
      <c r="B72" s="215"/>
      <c r="C72" s="215"/>
      <c r="D72" s="215"/>
      <c r="E72" s="215"/>
      <c r="F72" s="215"/>
      <c r="G72" s="215"/>
      <c r="H72" s="215"/>
      <c r="I72" s="215"/>
      <c r="J72" s="215"/>
      <c r="K72" s="216"/>
    </row>
    <row r="73" spans="2:11" customFormat="1" ht="18.75" customHeight="1">
      <c r="B73" s="216"/>
      <c r="C73" s="216"/>
      <c r="D73" s="216"/>
      <c r="E73" s="216"/>
      <c r="F73" s="216"/>
      <c r="G73" s="216"/>
      <c r="H73" s="216"/>
      <c r="I73" s="216"/>
      <c r="J73" s="216"/>
      <c r="K73" s="216"/>
    </row>
    <row r="74" spans="2:11" customFormat="1" ht="7.5" customHeight="1">
      <c r="B74" s="217"/>
      <c r="C74" s="218"/>
      <c r="D74" s="218"/>
      <c r="E74" s="218"/>
      <c r="F74" s="218"/>
      <c r="G74" s="218"/>
      <c r="H74" s="218"/>
      <c r="I74" s="218"/>
      <c r="J74" s="218"/>
      <c r="K74" s="219"/>
    </row>
    <row r="75" spans="2:11" customFormat="1" ht="45" customHeight="1">
      <c r="B75" s="220"/>
      <c r="C75" s="332" t="s">
        <v>1897</v>
      </c>
      <c r="D75" s="332"/>
      <c r="E75" s="332"/>
      <c r="F75" s="332"/>
      <c r="G75" s="332"/>
      <c r="H75" s="332"/>
      <c r="I75" s="332"/>
      <c r="J75" s="332"/>
      <c r="K75" s="221"/>
    </row>
    <row r="76" spans="2:11" customFormat="1" ht="17.25" customHeight="1">
      <c r="B76" s="220"/>
      <c r="C76" s="222" t="s">
        <v>1898</v>
      </c>
      <c r="D76" s="222"/>
      <c r="E76" s="222"/>
      <c r="F76" s="222" t="s">
        <v>1899</v>
      </c>
      <c r="G76" s="223"/>
      <c r="H76" s="222" t="s">
        <v>60</v>
      </c>
      <c r="I76" s="222" t="s">
        <v>63</v>
      </c>
      <c r="J76" s="222" t="s">
        <v>1900</v>
      </c>
      <c r="K76" s="221"/>
    </row>
    <row r="77" spans="2:11" customFormat="1" ht="17.25" customHeight="1">
      <c r="B77" s="220"/>
      <c r="C77" s="224" t="s">
        <v>1901</v>
      </c>
      <c r="D77" s="224"/>
      <c r="E77" s="224"/>
      <c r="F77" s="225" t="s">
        <v>1902</v>
      </c>
      <c r="G77" s="226"/>
      <c r="H77" s="224"/>
      <c r="I77" s="224"/>
      <c r="J77" s="224" t="s">
        <v>1903</v>
      </c>
      <c r="K77" s="221"/>
    </row>
    <row r="78" spans="2:11" customFormat="1" ht="5.25" customHeight="1">
      <c r="B78" s="220"/>
      <c r="C78" s="227"/>
      <c r="D78" s="227"/>
      <c r="E78" s="227"/>
      <c r="F78" s="227"/>
      <c r="G78" s="228"/>
      <c r="H78" s="227"/>
      <c r="I78" s="227"/>
      <c r="J78" s="227"/>
      <c r="K78" s="221"/>
    </row>
    <row r="79" spans="2:11" customFormat="1" ht="15" customHeight="1">
      <c r="B79" s="220"/>
      <c r="C79" s="209" t="s">
        <v>59</v>
      </c>
      <c r="D79" s="229"/>
      <c r="E79" s="229"/>
      <c r="F79" s="230" t="s">
        <v>1904</v>
      </c>
      <c r="G79" s="231"/>
      <c r="H79" s="209" t="s">
        <v>1905</v>
      </c>
      <c r="I79" s="209" t="s">
        <v>1906</v>
      </c>
      <c r="J79" s="209">
        <v>20</v>
      </c>
      <c r="K79" s="221"/>
    </row>
    <row r="80" spans="2:11" customFormat="1" ht="15" customHeight="1">
      <c r="B80" s="220"/>
      <c r="C80" s="209" t="s">
        <v>1907</v>
      </c>
      <c r="D80" s="209"/>
      <c r="E80" s="209"/>
      <c r="F80" s="230" t="s">
        <v>1904</v>
      </c>
      <c r="G80" s="231"/>
      <c r="H80" s="209" t="s">
        <v>1908</v>
      </c>
      <c r="I80" s="209" t="s">
        <v>1906</v>
      </c>
      <c r="J80" s="209">
        <v>120</v>
      </c>
      <c r="K80" s="221"/>
    </row>
    <row r="81" spans="2:11" customFormat="1" ht="15" customHeight="1">
      <c r="B81" s="232"/>
      <c r="C81" s="209" t="s">
        <v>1909</v>
      </c>
      <c r="D81" s="209"/>
      <c r="E81" s="209"/>
      <c r="F81" s="230" t="s">
        <v>1910</v>
      </c>
      <c r="G81" s="231"/>
      <c r="H81" s="209" t="s">
        <v>1911</v>
      </c>
      <c r="I81" s="209" t="s">
        <v>1906</v>
      </c>
      <c r="J81" s="209">
        <v>50</v>
      </c>
      <c r="K81" s="221"/>
    </row>
    <row r="82" spans="2:11" customFormat="1" ht="15" customHeight="1">
      <c r="B82" s="232"/>
      <c r="C82" s="209" t="s">
        <v>1912</v>
      </c>
      <c r="D82" s="209"/>
      <c r="E82" s="209"/>
      <c r="F82" s="230" t="s">
        <v>1904</v>
      </c>
      <c r="G82" s="231"/>
      <c r="H82" s="209" t="s">
        <v>1913</v>
      </c>
      <c r="I82" s="209" t="s">
        <v>1914</v>
      </c>
      <c r="J82" s="209"/>
      <c r="K82" s="221"/>
    </row>
    <row r="83" spans="2:11" customFormat="1" ht="15" customHeight="1">
      <c r="B83" s="232"/>
      <c r="C83" s="209" t="s">
        <v>1915</v>
      </c>
      <c r="D83" s="209"/>
      <c r="E83" s="209"/>
      <c r="F83" s="230" t="s">
        <v>1910</v>
      </c>
      <c r="G83" s="209"/>
      <c r="H83" s="209" t="s">
        <v>1916</v>
      </c>
      <c r="I83" s="209" t="s">
        <v>1906</v>
      </c>
      <c r="J83" s="209">
        <v>15</v>
      </c>
      <c r="K83" s="221"/>
    </row>
    <row r="84" spans="2:11" customFormat="1" ht="15" customHeight="1">
      <c r="B84" s="232"/>
      <c r="C84" s="209" t="s">
        <v>1917</v>
      </c>
      <c r="D84" s="209"/>
      <c r="E84" s="209"/>
      <c r="F84" s="230" t="s">
        <v>1910</v>
      </c>
      <c r="G84" s="209"/>
      <c r="H84" s="209" t="s">
        <v>1918</v>
      </c>
      <c r="I84" s="209" t="s">
        <v>1906</v>
      </c>
      <c r="J84" s="209">
        <v>15</v>
      </c>
      <c r="K84" s="221"/>
    </row>
    <row r="85" spans="2:11" customFormat="1" ht="15" customHeight="1">
      <c r="B85" s="232"/>
      <c r="C85" s="209" t="s">
        <v>1919</v>
      </c>
      <c r="D85" s="209"/>
      <c r="E85" s="209"/>
      <c r="F85" s="230" t="s">
        <v>1910</v>
      </c>
      <c r="G85" s="209"/>
      <c r="H85" s="209" t="s">
        <v>1920</v>
      </c>
      <c r="I85" s="209" t="s">
        <v>1906</v>
      </c>
      <c r="J85" s="209">
        <v>20</v>
      </c>
      <c r="K85" s="221"/>
    </row>
    <row r="86" spans="2:11" customFormat="1" ht="15" customHeight="1">
      <c r="B86" s="232"/>
      <c r="C86" s="209" t="s">
        <v>1921</v>
      </c>
      <c r="D86" s="209"/>
      <c r="E86" s="209"/>
      <c r="F86" s="230" t="s">
        <v>1910</v>
      </c>
      <c r="G86" s="209"/>
      <c r="H86" s="209" t="s">
        <v>1922</v>
      </c>
      <c r="I86" s="209" t="s">
        <v>1906</v>
      </c>
      <c r="J86" s="209">
        <v>20</v>
      </c>
      <c r="K86" s="221"/>
    </row>
    <row r="87" spans="2:11" customFormat="1" ht="15" customHeight="1">
      <c r="B87" s="232"/>
      <c r="C87" s="209" t="s">
        <v>1923</v>
      </c>
      <c r="D87" s="209"/>
      <c r="E87" s="209"/>
      <c r="F87" s="230" t="s">
        <v>1910</v>
      </c>
      <c r="G87" s="231"/>
      <c r="H87" s="209" t="s">
        <v>1924</v>
      </c>
      <c r="I87" s="209" t="s">
        <v>1906</v>
      </c>
      <c r="J87" s="209">
        <v>50</v>
      </c>
      <c r="K87" s="221"/>
    </row>
    <row r="88" spans="2:11" customFormat="1" ht="15" customHeight="1">
      <c r="B88" s="232"/>
      <c r="C88" s="209" t="s">
        <v>1925</v>
      </c>
      <c r="D88" s="209"/>
      <c r="E88" s="209"/>
      <c r="F88" s="230" t="s">
        <v>1910</v>
      </c>
      <c r="G88" s="231"/>
      <c r="H88" s="209" t="s">
        <v>1926</v>
      </c>
      <c r="I88" s="209" t="s">
        <v>1906</v>
      </c>
      <c r="J88" s="209">
        <v>20</v>
      </c>
      <c r="K88" s="221"/>
    </row>
    <row r="89" spans="2:11" customFormat="1" ht="15" customHeight="1">
      <c r="B89" s="232"/>
      <c r="C89" s="209" t="s">
        <v>1927</v>
      </c>
      <c r="D89" s="209"/>
      <c r="E89" s="209"/>
      <c r="F89" s="230" t="s">
        <v>1910</v>
      </c>
      <c r="G89" s="231"/>
      <c r="H89" s="209" t="s">
        <v>1928</v>
      </c>
      <c r="I89" s="209" t="s">
        <v>1906</v>
      </c>
      <c r="J89" s="209">
        <v>20</v>
      </c>
      <c r="K89" s="221"/>
    </row>
    <row r="90" spans="2:11" customFormat="1" ht="15" customHeight="1">
      <c r="B90" s="232"/>
      <c r="C90" s="209" t="s">
        <v>1929</v>
      </c>
      <c r="D90" s="209"/>
      <c r="E90" s="209"/>
      <c r="F90" s="230" t="s">
        <v>1910</v>
      </c>
      <c r="G90" s="231"/>
      <c r="H90" s="209" t="s">
        <v>1930</v>
      </c>
      <c r="I90" s="209" t="s">
        <v>1906</v>
      </c>
      <c r="J90" s="209">
        <v>50</v>
      </c>
      <c r="K90" s="221"/>
    </row>
    <row r="91" spans="2:11" customFormat="1" ht="15" customHeight="1">
      <c r="B91" s="232"/>
      <c r="C91" s="209" t="s">
        <v>1931</v>
      </c>
      <c r="D91" s="209"/>
      <c r="E91" s="209"/>
      <c r="F91" s="230" t="s">
        <v>1910</v>
      </c>
      <c r="G91" s="231"/>
      <c r="H91" s="209" t="s">
        <v>1931</v>
      </c>
      <c r="I91" s="209" t="s">
        <v>1906</v>
      </c>
      <c r="J91" s="209">
        <v>50</v>
      </c>
      <c r="K91" s="221"/>
    </row>
    <row r="92" spans="2:11" customFormat="1" ht="15" customHeight="1">
      <c r="B92" s="232"/>
      <c r="C92" s="209" t="s">
        <v>1932</v>
      </c>
      <c r="D92" s="209"/>
      <c r="E92" s="209"/>
      <c r="F92" s="230" t="s">
        <v>1910</v>
      </c>
      <c r="G92" s="231"/>
      <c r="H92" s="209" t="s">
        <v>1933</v>
      </c>
      <c r="I92" s="209" t="s">
        <v>1906</v>
      </c>
      <c r="J92" s="209">
        <v>255</v>
      </c>
      <c r="K92" s="221"/>
    </row>
    <row r="93" spans="2:11" customFormat="1" ht="15" customHeight="1">
      <c r="B93" s="232"/>
      <c r="C93" s="209" t="s">
        <v>1934</v>
      </c>
      <c r="D93" s="209"/>
      <c r="E93" s="209"/>
      <c r="F93" s="230" t="s">
        <v>1904</v>
      </c>
      <c r="G93" s="231"/>
      <c r="H93" s="209" t="s">
        <v>1935</v>
      </c>
      <c r="I93" s="209" t="s">
        <v>1936</v>
      </c>
      <c r="J93" s="209"/>
      <c r="K93" s="221"/>
    </row>
    <row r="94" spans="2:11" customFormat="1" ht="15" customHeight="1">
      <c r="B94" s="232"/>
      <c r="C94" s="209" t="s">
        <v>1937</v>
      </c>
      <c r="D94" s="209"/>
      <c r="E94" s="209"/>
      <c r="F94" s="230" t="s">
        <v>1904</v>
      </c>
      <c r="G94" s="231"/>
      <c r="H94" s="209" t="s">
        <v>1938</v>
      </c>
      <c r="I94" s="209" t="s">
        <v>1939</v>
      </c>
      <c r="J94" s="209"/>
      <c r="K94" s="221"/>
    </row>
    <row r="95" spans="2:11" customFormat="1" ht="15" customHeight="1">
      <c r="B95" s="232"/>
      <c r="C95" s="209" t="s">
        <v>1940</v>
      </c>
      <c r="D95" s="209"/>
      <c r="E95" s="209"/>
      <c r="F95" s="230" t="s">
        <v>1904</v>
      </c>
      <c r="G95" s="231"/>
      <c r="H95" s="209" t="s">
        <v>1940</v>
      </c>
      <c r="I95" s="209" t="s">
        <v>1939</v>
      </c>
      <c r="J95" s="209"/>
      <c r="K95" s="221"/>
    </row>
    <row r="96" spans="2:11" customFormat="1" ht="15" customHeight="1">
      <c r="B96" s="232"/>
      <c r="C96" s="209" t="s">
        <v>44</v>
      </c>
      <c r="D96" s="209"/>
      <c r="E96" s="209"/>
      <c r="F96" s="230" t="s">
        <v>1904</v>
      </c>
      <c r="G96" s="231"/>
      <c r="H96" s="209" t="s">
        <v>1941</v>
      </c>
      <c r="I96" s="209" t="s">
        <v>1939</v>
      </c>
      <c r="J96" s="209"/>
      <c r="K96" s="221"/>
    </row>
    <row r="97" spans="2:11" customFormat="1" ht="15" customHeight="1">
      <c r="B97" s="232"/>
      <c r="C97" s="209" t="s">
        <v>54</v>
      </c>
      <c r="D97" s="209"/>
      <c r="E97" s="209"/>
      <c r="F97" s="230" t="s">
        <v>1904</v>
      </c>
      <c r="G97" s="231"/>
      <c r="H97" s="209" t="s">
        <v>1942</v>
      </c>
      <c r="I97" s="209" t="s">
        <v>1939</v>
      </c>
      <c r="J97" s="209"/>
      <c r="K97" s="221"/>
    </row>
    <row r="98" spans="2:11" customFormat="1" ht="15" customHeight="1">
      <c r="B98" s="233"/>
      <c r="C98" s="234"/>
      <c r="D98" s="234"/>
      <c r="E98" s="234"/>
      <c r="F98" s="234"/>
      <c r="G98" s="234"/>
      <c r="H98" s="234"/>
      <c r="I98" s="234"/>
      <c r="J98" s="234"/>
      <c r="K98" s="235"/>
    </row>
    <row r="99" spans="2:11" customFormat="1" ht="18.75" customHeight="1">
      <c r="B99" s="236"/>
      <c r="C99" s="237"/>
      <c r="D99" s="237"/>
      <c r="E99" s="237"/>
      <c r="F99" s="237"/>
      <c r="G99" s="237"/>
      <c r="H99" s="237"/>
      <c r="I99" s="237"/>
      <c r="J99" s="237"/>
      <c r="K99" s="236"/>
    </row>
    <row r="100" spans="2:11" customFormat="1" ht="18.75" customHeight="1">
      <c r="B100" s="216"/>
      <c r="C100" s="216"/>
      <c r="D100" s="216"/>
      <c r="E100" s="216"/>
      <c r="F100" s="216"/>
      <c r="G100" s="216"/>
      <c r="H100" s="216"/>
      <c r="I100" s="216"/>
      <c r="J100" s="216"/>
      <c r="K100" s="216"/>
    </row>
    <row r="101" spans="2:11" customFormat="1" ht="7.5" customHeight="1">
      <c r="B101" s="217"/>
      <c r="C101" s="218"/>
      <c r="D101" s="218"/>
      <c r="E101" s="218"/>
      <c r="F101" s="218"/>
      <c r="G101" s="218"/>
      <c r="H101" s="218"/>
      <c r="I101" s="218"/>
      <c r="J101" s="218"/>
      <c r="K101" s="219"/>
    </row>
    <row r="102" spans="2:11" customFormat="1" ht="45" customHeight="1">
      <c r="B102" s="220"/>
      <c r="C102" s="332" t="s">
        <v>1943</v>
      </c>
      <c r="D102" s="332"/>
      <c r="E102" s="332"/>
      <c r="F102" s="332"/>
      <c r="G102" s="332"/>
      <c r="H102" s="332"/>
      <c r="I102" s="332"/>
      <c r="J102" s="332"/>
      <c r="K102" s="221"/>
    </row>
    <row r="103" spans="2:11" customFormat="1" ht="17.25" customHeight="1">
      <c r="B103" s="220"/>
      <c r="C103" s="222" t="s">
        <v>1898</v>
      </c>
      <c r="D103" s="222"/>
      <c r="E103" s="222"/>
      <c r="F103" s="222" t="s">
        <v>1899</v>
      </c>
      <c r="G103" s="223"/>
      <c r="H103" s="222" t="s">
        <v>60</v>
      </c>
      <c r="I103" s="222" t="s">
        <v>63</v>
      </c>
      <c r="J103" s="222" t="s">
        <v>1900</v>
      </c>
      <c r="K103" s="221"/>
    </row>
    <row r="104" spans="2:11" customFormat="1" ht="17.25" customHeight="1">
      <c r="B104" s="220"/>
      <c r="C104" s="224" t="s">
        <v>1901</v>
      </c>
      <c r="D104" s="224"/>
      <c r="E104" s="224"/>
      <c r="F104" s="225" t="s">
        <v>1902</v>
      </c>
      <c r="G104" s="226"/>
      <c r="H104" s="224"/>
      <c r="I104" s="224"/>
      <c r="J104" s="224" t="s">
        <v>1903</v>
      </c>
      <c r="K104" s="221"/>
    </row>
    <row r="105" spans="2:11" customFormat="1" ht="5.25" customHeight="1">
      <c r="B105" s="220"/>
      <c r="C105" s="222"/>
      <c r="D105" s="222"/>
      <c r="E105" s="222"/>
      <c r="F105" s="222"/>
      <c r="G105" s="238"/>
      <c r="H105" s="222"/>
      <c r="I105" s="222"/>
      <c r="J105" s="222"/>
      <c r="K105" s="221"/>
    </row>
    <row r="106" spans="2:11" customFormat="1" ht="15" customHeight="1">
      <c r="B106" s="220"/>
      <c r="C106" s="209" t="s">
        <v>59</v>
      </c>
      <c r="D106" s="229"/>
      <c r="E106" s="229"/>
      <c r="F106" s="230" t="s">
        <v>1904</v>
      </c>
      <c r="G106" s="209"/>
      <c r="H106" s="209" t="s">
        <v>1944</v>
      </c>
      <c r="I106" s="209" t="s">
        <v>1906</v>
      </c>
      <c r="J106" s="209">
        <v>20</v>
      </c>
      <c r="K106" s="221"/>
    </row>
    <row r="107" spans="2:11" customFormat="1" ht="15" customHeight="1">
      <c r="B107" s="220"/>
      <c r="C107" s="209" t="s">
        <v>1907</v>
      </c>
      <c r="D107" s="209"/>
      <c r="E107" s="209"/>
      <c r="F107" s="230" t="s">
        <v>1904</v>
      </c>
      <c r="G107" s="209"/>
      <c r="H107" s="209" t="s">
        <v>1944</v>
      </c>
      <c r="I107" s="209" t="s">
        <v>1906</v>
      </c>
      <c r="J107" s="209">
        <v>120</v>
      </c>
      <c r="K107" s="221"/>
    </row>
    <row r="108" spans="2:11" customFormat="1" ht="15" customHeight="1">
      <c r="B108" s="232"/>
      <c r="C108" s="209" t="s">
        <v>1909</v>
      </c>
      <c r="D108" s="209"/>
      <c r="E108" s="209"/>
      <c r="F108" s="230" t="s">
        <v>1910</v>
      </c>
      <c r="G108" s="209"/>
      <c r="H108" s="209" t="s">
        <v>1944</v>
      </c>
      <c r="I108" s="209" t="s">
        <v>1906</v>
      </c>
      <c r="J108" s="209">
        <v>50</v>
      </c>
      <c r="K108" s="221"/>
    </row>
    <row r="109" spans="2:11" customFormat="1" ht="15" customHeight="1">
      <c r="B109" s="232"/>
      <c r="C109" s="209" t="s">
        <v>1912</v>
      </c>
      <c r="D109" s="209"/>
      <c r="E109" s="209"/>
      <c r="F109" s="230" t="s">
        <v>1904</v>
      </c>
      <c r="G109" s="209"/>
      <c r="H109" s="209" t="s">
        <v>1944</v>
      </c>
      <c r="I109" s="209" t="s">
        <v>1914</v>
      </c>
      <c r="J109" s="209"/>
      <c r="K109" s="221"/>
    </row>
    <row r="110" spans="2:11" customFormat="1" ht="15" customHeight="1">
      <c r="B110" s="232"/>
      <c r="C110" s="209" t="s">
        <v>1923</v>
      </c>
      <c r="D110" s="209"/>
      <c r="E110" s="209"/>
      <c r="F110" s="230" t="s">
        <v>1910</v>
      </c>
      <c r="G110" s="209"/>
      <c r="H110" s="209" t="s">
        <v>1944</v>
      </c>
      <c r="I110" s="209" t="s">
        <v>1906</v>
      </c>
      <c r="J110" s="209">
        <v>50</v>
      </c>
      <c r="K110" s="221"/>
    </row>
    <row r="111" spans="2:11" customFormat="1" ht="15" customHeight="1">
      <c r="B111" s="232"/>
      <c r="C111" s="209" t="s">
        <v>1931</v>
      </c>
      <c r="D111" s="209"/>
      <c r="E111" s="209"/>
      <c r="F111" s="230" t="s">
        <v>1910</v>
      </c>
      <c r="G111" s="209"/>
      <c r="H111" s="209" t="s">
        <v>1944</v>
      </c>
      <c r="I111" s="209" t="s">
        <v>1906</v>
      </c>
      <c r="J111" s="209">
        <v>50</v>
      </c>
      <c r="K111" s="221"/>
    </row>
    <row r="112" spans="2:11" customFormat="1" ht="15" customHeight="1">
      <c r="B112" s="232"/>
      <c r="C112" s="209" t="s">
        <v>1929</v>
      </c>
      <c r="D112" s="209"/>
      <c r="E112" s="209"/>
      <c r="F112" s="230" t="s">
        <v>1910</v>
      </c>
      <c r="G112" s="209"/>
      <c r="H112" s="209" t="s">
        <v>1944</v>
      </c>
      <c r="I112" s="209" t="s">
        <v>1906</v>
      </c>
      <c r="J112" s="209">
        <v>50</v>
      </c>
      <c r="K112" s="221"/>
    </row>
    <row r="113" spans="2:11" customFormat="1" ht="15" customHeight="1">
      <c r="B113" s="232"/>
      <c r="C113" s="209" t="s">
        <v>59</v>
      </c>
      <c r="D113" s="209"/>
      <c r="E113" s="209"/>
      <c r="F113" s="230" t="s">
        <v>1904</v>
      </c>
      <c r="G113" s="209"/>
      <c r="H113" s="209" t="s">
        <v>1945</v>
      </c>
      <c r="I113" s="209" t="s">
        <v>1906</v>
      </c>
      <c r="J113" s="209">
        <v>20</v>
      </c>
      <c r="K113" s="221"/>
    </row>
    <row r="114" spans="2:11" customFormat="1" ht="15" customHeight="1">
      <c r="B114" s="232"/>
      <c r="C114" s="209" t="s">
        <v>1946</v>
      </c>
      <c r="D114" s="209"/>
      <c r="E114" s="209"/>
      <c r="F114" s="230" t="s">
        <v>1904</v>
      </c>
      <c r="G114" s="209"/>
      <c r="H114" s="209" t="s">
        <v>1947</v>
      </c>
      <c r="I114" s="209" t="s">
        <v>1906</v>
      </c>
      <c r="J114" s="209">
        <v>120</v>
      </c>
      <c r="K114" s="221"/>
    </row>
    <row r="115" spans="2:11" customFormat="1" ht="15" customHeight="1">
      <c r="B115" s="232"/>
      <c r="C115" s="209" t="s">
        <v>44</v>
      </c>
      <c r="D115" s="209"/>
      <c r="E115" s="209"/>
      <c r="F115" s="230" t="s">
        <v>1904</v>
      </c>
      <c r="G115" s="209"/>
      <c r="H115" s="209" t="s">
        <v>1948</v>
      </c>
      <c r="I115" s="209" t="s">
        <v>1939</v>
      </c>
      <c r="J115" s="209"/>
      <c r="K115" s="221"/>
    </row>
    <row r="116" spans="2:11" customFormat="1" ht="15" customHeight="1">
      <c r="B116" s="232"/>
      <c r="C116" s="209" t="s">
        <v>54</v>
      </c>
      <c r="D116" s="209"/>
      <c r="E116" s="209"/>
      <c r="F116" s="230" t="s">
        <v>1904</v>
      </c>
      <c r="G116" s="209"/>
      <c r="H116" s="209" t="s">
        <v>1949</v>
      </c>
      <c r="I116" s="209" t="s">
        <v>1939</v>
      </c>
      <c r="J116" s="209"/>
      <c r="K116" s="221"/>
    </row>
    <row r="117" spans="2:11" customFormat="1" ht="15" customHeight="1">
      <c r="B117" s="232"/>
      <c r="C117" s="209" t="s">
        <v>63</v>
      </c>
      <c r="D117" s="209"/>
      <c r="E117" s="209"/>
      <c r="F117" s="230" t="s">
        <v>1904</v>
      </c>
      <c r="G117" s="209"/>
      <c r="H117" s="209" t="s">
        <v>1950</v>
      </c>
      <c r="I117" s="209" t="s">
        <v>1951</v>
      </c>
      <c r="J117" s="209"/>
      <c r="K117" s="221"/>
    </row>
    <row r="118" spans="2:11" customFormat="1" ht="15" customHeight="1">
      <c r="B118" s="233"/>
      <c r="C118" s="239"/>
      <c r="D118" s="239"/>
      <c r="E118" s="239"/>
      <c r="F118" s="239"/>
      <c r="G118" s="239"/>
      <c r="H118" s="239"/>
      <c r="I118" s="239"/>
      <c r="J118" s="239"/>
      <c r="K118" s="235"/>
    </row>
    <row r="119" spans="2:11" customFormat="1" ht="18.75" customHeight="1">
      <c r="B119" s="240"/>
      <c r="C119" s="241"/>
      <c r="D119" s="241"/>
      <c r="E119" s="241"/>
      <c r="F119" s="242"/>
      <c r="G119" s="241"/>
      <c r="H119" s="241"/>
      <c r="I119" s="241"/>
      <c r="J119" s="241"/>
      <c r="K119" s="240"/>
    </row>
    <row r="120" spans="2:11" customFormat="1" ht="18.75" customHeight="1">
      <c r="B120" s="216"/>
      <c r="C120" s="216"/>
      <c r="D120" s="216"/>
      <c r="E120" s="216"/>
      <c r="F120" s="216"/>
      <c r="G120" s="216"/>
      <c r="H120" s="216"/>
      <c r="I120" s="216"/>
      <c r="J120" s="216"/>
      <c r="K120" s="216"/>
    </row>
    <row r="121" spans="2:11" customFormat="1" ht="7.5" customHeight="1">
      <c r="B121" s="243"/>
      <c r="C121" s="244"/>
      <c r="D121" s="244"/>
      <c r="E121" s="244"/>
      <c r="F121" s="244"/>
      <c r="G121" s="244"/>
      <c r="H121" s="244"/>
      <c r="I121" s="244"/>
      <c r="J121" s="244"/>
      <c r="K121" s="245"/>
    </row>
    <row r="122" spans="2:11" customFormat="1" ht="45" customHeight="1">
      <c r="B122" s="246"/>
      <c r="C122" s="330" t="s">
        <v>1952</v>
      </c>
      <c r="D122" s="330"/>
      <c r="E122" s="330"/>
      <c r="F122" s="330"/>
      <c r="G122" s="330"/>
      <c r="H122" s="330"/>
      <c r="I122" s="330"/>
      <c r="J122" s="330"/>
      <c r="K122" s="247"/>
    </row>
    <row r="123" spans="2:11" customFormat="1" ht="17.25" customHeight="1">
      <c r="B123" s="248"/>
      <c r="C123" s="222" t="s">
        <v>1898</v>
      </c>
      <c r="D123" s="222"/>
      <c r="E123" s="222"/>
      <c r="F123" s="222" t="s">
        <v>1899</v>
      </c>
      <c r="G123" s="223"/>
      <c r="H123" s="222" t="s">
        <v>60</v>
      </c>
      <c r="I123" s="222" t="s">
        <v>63</v>
      </c>
      <c r="J123" s="222" t="s">
        <v>1900</v>
      </c>
      <c r="K123" s="249"/>
    </row>
    <row r="124" spans="2:11" customFormat="1" ht="17.25" customHeight="1">
      <c r="B124" s="248"/>
      <c r="C124" s="224" t="s">
        <v>1901</v>
      </c>
      <c r="D124" s="224"/>
      <c r="E124" s="224"/>
      <c r="F124" s="225" t="s">
        <v>1902</v>
      </c>
      <c r="G124" s="226"/>
      <c r="H124" s="224"/>
      <c r="I124" s="224"/>
      <c r="J124" s="224" t="s">
        <v>1903</v>
      </c>
      <c r="K124" s="249"/>
    </row>
    <row r="125" spans="2:11" customFormat="1" ht="5.25" customHeight="1">
      <c r="B125" s="250"/>
      <c r="C125" s="227"/>
      <c r="D125" s="227"/>
      <c r="E125" s="227"/>
      <c r="F125" s="227"/>
      <c r="G125" s="251"/>
      <c r="H125" s="227"/>
      <c r="I125" s="227"/>
      <c r="J125" s="227"/>
      <c r="K125" s="252"/>
    </row>
    <row r="126" spans="2:11" customFormat="1" ht="15" customHeight="1">
      <c r="B126" s="250"/>
      <c r="C126" s="209" t="s">
        <v>1907</v>
      </c>
      <c r="D126" s="229"/>
      <c r="E126" s="229"/>
      <c r="F126" s="230" t="s">
        <v>1904</v>
      </c>
      <c r="G126" s="209"/>
      <c r="H126" s="209" t="s">
        <v>1944</v>
      </c>
      <c r="I126" s="209" t="s">
        <v>1906</v>
      </c>
      <c r="J126" s="209">
        <v>120</v>
      </c>
      <c r="K126" s="253"/>
    </row>
    <row r="127" spans="2:11" customFormat="1" ht="15" customHeight="1">
      <c r="B127" s="250"/>
      <c r="C127" s="209" t="s">
        <v>1953</v>
      </c>
      <c r="D127" s="209"/>
      <c r="E127" s="209"/>
      <c r="F127" s="230" t="s">
        <v>1904</v>
      </c>
      <c r="G127" s="209"/>
      <c r="H127" s="209" t="s">
        <v>1954</v>
      </c>
      <c r="I127" s="209" t="s">
        <v>1906</v>
      </c>
      <c r="J127" s="209" t="s">
        <v>1955</v>
      </c>
      <c r="K127" s="253"/>
    </row>
    <row r="128" spans="2:11" customFormat="1" ht="15" customHeight="1">
      <c r="B128" s="250"/>
      <c r="C128" s="209" t="s">
        <v>94</v>
      </c>
      <c r="D128" s="209"/>
      <c r="E128" s="209"/>
      <c r="F128" s="230" t="s">
        <v>1904</v>
      </c>
      <c r="G128" s="209"/>
      <c r="H128" s="209" t="s">
        <v>1956</v>
      </c>
      <c r="I128" s="209" t="s">
        <v>1906</v>
      </c>
      <c r="J128" s="209" t="s">
        <v>1955</v>
      </c>
      <c r="K128" s="253"/>
    </row>
    <row r="129" spans="2:11" customFormat="1" ht="15" customHeight="1">
      <c r="B129" s="250"/>
      <c r="C129" s="209" t="s">
        <v>1915</v>
      </c>
      <c r="D129" s="209"/>
      <c r="E129" s="209"/>
      <c r="F129" s="230" t="s">
        <v>1910</v>
      </c>
      <c r="G129" s="209"/>
      <c r="H129" s="209" t="s">
        <v>1916</v>
      </c>
      <c r="I129" s="209" t="s">
        <v>1906</v>
      </c>
      <c r="J129" s="209">
        <v>15</v>
      </c>
      <c r="K129" s="253"/>
    </row>
    <row r="130" spans="2:11" customFormat="1" ht="15" customHeight="1">
      <c r="B130" s="250"/>
      <c r="C130" s="209" t="s">
        <v>1917</v>
      </c>
      <c r="D130" s="209"/>
      <c r="E130" s="209"/>
      <c r="F130" s="230" t="s">
        <v>1910</v>
      </c>
      <c r="G130" s="209"/>
      <c r="H130" s="209" t="s">
        <v>1918</v>
      </c>
      <c r="I130" s="209" t="s">
        <v>1906</v>
      </c>
      <c r="J130" s="209">
        <v>15</v>
      </c>
      <c r="K130" s="253"/>
    </row>
    <row r="131" spans="2:11" customFormat="1" ht="15" customHeight="1">
      <c r="B131" s="250"/>
      <c r="C131" s="209" t="s">
        <v>1919</v>
      </c>
      <c r="D131" s="209"/>
      <c r="E131" s="209"/>
      <c r="F131" s="230" t="s">
        <v>1910</v>
      </c>
      <c r="G131" s="209"/>
      <c r="H131" s="209" t="s">
        <v>1920</v>
      </c>
      <c r="I131" s="209" t="s">
        <v>1906</v>
      </c>
      <c r="J131" s="209">
        <v>20</v>
      </c>
      <c r="K131" s="253"/>
    </row>
    <row r="132" spans="2:11" customFormat="1" ht="15" customHeight="1">
      <c r="B132" s="250"/>
      <c r="C132" s="209" t="s">
        <v>1921</v>
      </c>
      <c r="D132" s="209"/>
      <c r="E132" s="209"/>
      <c r="F132" s="230" t="s">
        <v>1910</v>
      </c>
      <c r="G132" s="209"/>
      <c r="H132" s="209" t="s">
        <v>1922</v>
      </c>
      <c r="I132" s="209" t="s">
        <v>1906</v>
      </c>
      <c r="J132" s="209">
        <v>20</v>
      </c>
      <c r="K132" s="253"/>
    </row>
    <row r="133" spans="2:11" customFormat="1" ht="15" customHeight="1">
      <c r="B133" s="250"/>
      <c r="C133" s="209" t="s">
        <v>1909</v>
      </c>
      <c r="D133" s="209"/>
      <c r="E133" s="209"/>
      <c r="F133" s="230" t="s">
        <v>1910</v>
      </c>
      <c r="G133" s="209"/>
      <c r="H133" s="209" t="s">
        <v>1944</v>
      </c>
      <c r="I133" s="209" t="s">
        <v>1906</v>
      </c>
      <c r="J133" s="209">
        <v>50</v>
      </c>
      <c r="K133" s="253"/>
    </row>
    <row r="134" spans="2:11" customFormat="1" ht="15" customHeight="1">
      <c r="B134" s="250"/>
      <c r="C134" s="209" t="s">
        <v>1923</v>
      </c>
      <c r="D134" s="209"/>
      <c r="E134" s="209"/>
      <c r="F134" s="230" t="s">
        <v>1910</v>
      </c>
      <c r="G134" s="209"/>
      <c r="H134" s="209" t="s">
        <v>1944</v>
      </c>
      <c r="I134" s="209" t="s">
        <v>1906</v>
      </c>
      <c r="J134" s="209">
        <v>50</v>
      </c>
      <c r="K134" s="253"/>
    </row>
    <row r="135" spans="2:11" customFormat="1" ht="15" customHeight="1">
      <c r="B135" s="250"/>
      <c r="C135" s="209" t="s">
        <v>1929</v>
      </c>
      <c r="D135" s="209"/>
      <c r="E135" s="209"/>
      <c r="F135" s="230" t="s">
        <v>1910</v>
      </c>
      <c r="G135" s="209"/>
      <c r="H135" s="209" t="s">
        <v>1944</v>
      </c>
      <c r="I135" s="209" t="s">
        <v>1906</v>
      </c>
      <c r="J135" s="209">
        <v>50</v>
      </c>
      <c r="K135" s="253"/>
    </row>
    <row r="136" spans="2:11" customFormat="1" ht="15" customHeight="1">
      <c r="B136" s="250"/>
      <c r="C136" s="209" t="s">
        <v>1931</v>
      </c>
      <c r="D136" s="209"/>
      <c r="E136" s="209"/>
      <c r="F136" s="230" t="s">
        <v>1910</v>
      </c>
      <c r="G136" s="209"/>
      <c r="H136" s="209" t="s">
        <v>1944</v>
      </c>
      <c r="I136" s="209" t="s">
        <v>1906</v>
      </c>
      <c r="J136" s="209">
        <v>50</v>
      </c>
      <c r="K136" s="253"/>
    </row>
    <row r="137" spans="2:11" customFormat="1" ht="15" customHeight="1">
      <c r="B137" s="250"/>
      <c r="C137" s="209" t="s">
        <v>1932</v>
      </c>
      <c r="D137" s="209"/>
      <c r="E137" s="209"/>
      <c r="F137" s="230" t="s">
        <v>1910</v>
      </c>
      <c r="G137" s="209"/>
      <c r="H137" s="209" t="s">
        <v>1957</v>
      </c>
      <c r="I137" s="209" t="s">
        <v>1906</v>
      </c>
      <c r="J137" s="209">
        <v>255</v>
      </c>
      <c r="K137" s="253"/>
    </row>
    <row r="138" spans="2:11" customFormat="1" ht="15" customHeight="1">
      <c r="B138" s="250"/>
      <c r="C138" s="209" t="s">
        <v>1934</v>
      </c>
      <c r="D138" s="209"/>
      <c r="E138" s="209"/>
      <c r="F138" s="230" t="s">
        <v>1904</v>
      </c>
      <c r="G138" s="209"/>
      <c r="H138" s="209" t="s">
        <v>1958</v>
      </c>
      <c r="I138" s="209" t="s">
        <v>1936</v>
      </c>
      <c r="J138" s="209"/>
      <c r="K138" s="253"/>
    </row>
    <row r="139" spans="2:11" customFormat="1" ht="15" customHeight="1">
      <c r="B139" s="250"/>
      <c r="C139" s="209" t="s">
        <v>1937</v>
      </c>
      <c r="D139" s="209"/>
      <c r="E139" s="209"/>
      <c r="F139" s="230" t="s">
        <v>1904</v>
      </c>
      <c r="G139" s="209"/>
      <c r="H139" s="209" t="s">
        <v>1959</v>
      </c>
      <c r="I139" s="209" t="s">
        <v>1939</v>
      </c>
      <c r="J139" s="209"/>
      <c r="K139" s="253"/>
    </row>
    <row r="140" spans="2:11" customFormat="1" ht="15" customHeight="1">
      <c r="B140" s="250"/>
      <c r="C140" s="209" t="s">
        <v>1940</v>
      </c>
      <c r="D140" s="209"/>
      <c r="E140" s="209"/>
      <c r="F140" s="230" t="s">
        <v>1904</v>
      </c>
      <c r="G140" s="209"/>
      <c r="H140" s="209" t="s">
        <v>1940</v>
      </c>
      <c r="I140" s="209" t="s">
        <v>1939</v>
      </c>
      <c r="J140" s="209"/>
      <c r="K140" s="253"/>
    </row>
    <row r="141" spans="2:11" customFormat="1" ht="15" customHeight="1">
      <c r="B141" s="250"/>
      <c r="C141" s="209" t="s">
        <v>44</v>
      </c>
      <c r="D141" s="209"/>
      <c r="E141" s="209"/>
      <c r="F141" s="230" t="s">
        <v>1904</v>
      </c>
      <c r="G141" s="209"/>
      <c r="H141" s="209" t="s">
        <v>1960</v>
      </c>
      <c r="I141" s="209" t="s">
        <v>1939</v>
      </c>
      <c r="J141" s="209"/>
      <c r="K141" s="253"/>
    </row>
    <row r="142" spans="2:11" customFormat="1" ht="15" customHeight="1">
      <c r="B142" s="250"/>
      <c r="C142" s="209" t="s">
        <v>1961</v>
      </c>
      <c r="D142" s="209"/>
      <c r="E142" s="209"/>
      <c r="F142" s="230" t="s">
        <v>1904</v>
      </c>
      <c r="G142" s="209"/>
      <c r="H142" s="209" t="s">
        <v>1962</v>
      </c>
      <c r="I142" s="209" t="s">
        <v>1939</v>
      </c>
      <c r="J142" s="209"/>
      <c r="K142" s="253"/>
    </row>
    <row r="143" spans="2:11" customFormat="1" ht="15" customHeight="1">
      <c r="B143" s="254"/>
      <c r="C143" s="255"/>
      <c r="D143" s="255"/>
      <c r="E143" s="255"/>
      <c r="F143" s="255"/>
      <c r="G143" s="255"/>
      <c r="H143" s="255"/>
      <c r="I143" s="255"/>
      <c r="J143" s="255"/>
      <c r="K143" s="256"/>
    </row>
    <row r="144" spans="2:11" customFormat="1" ht="18.75" customHeight="1">
      <c r="B144" s="241"/>
      <c r="C144" s="241"/>
      <c r="D144" s="241"/>
      <c r="E144" s="241"/>
      <c r="F144" s="242"/>
      <c r="G144" s="241"/>
      <c r="H144" s="241"/>
      <c r="I144" s="241"/>
      <c r="J144" s="241"/>
      <c r="K144" s="241"/>
    </row>
    <row r="145" spans="2:11" customFormat="1" ht="18.75" customHeight="1">
      <c r="B145" s="216"/>
      <c r="C145" s="216"/>
      <c r="D145" s="216"/>
      <c r="E145" s="216"/>
      <c r="F145" s="216"/>
      <c r="G145" s="216"/>
      <c r="H145" s="216"/>
      <c r="I145" s="216"/>
      <c r="J145" s="216"/>
      <c r="K145" s="216"/>
    </row>
    <row r="146" spans="2:11" customFormat="1" ht="7.5" customHeight="1">
      <c r="B146" s="217"/>
      <c r="C146" s="218"/>
      <c r="D146" s="218"/>
      <c r="E146" s="218"/>
      <c r="F146" s="218"/>
      <c r="G146" s="218"/>
      <c r="H146" s="218"/>
      <c r="I146" s="218"/>
      <c r="J146" s="218"/>
      <c r="K146" s="219"/>
    </row>
    <row r="147" spans="2:11" customFormat="1" ht="45" customHeight="1">
      <c r="B147" s="220"/>
      <c r="C147" s="332" t="s">
        <v>1963</v>
      </c>
      <c r="D147" s="332"/>
      <c r="E147" s="332"/>
      <c r="F147" s="332"/>
      <c r="G147" s="332"/>
      <c r="H147" s="332"/>
      <c r="I147" s="332"/>
      <c r="J147" s="332"/>
      <c r="K147" s="221"/>
    </row>
    <row r="148" spans="2:11" customFormat="1" ht="17.25" customHeight="1">
      <c r="B148" s="220"/>
      <c r="C148" s="222" t="s">
        <v>1898</v>
      </c>
      <c r="D148" s="222"/>
      <c r="E148" s="222"/>
      <c r="F148" s="222" t="s">
        <v>1899</v>
      </c>
      <c r="G148" s="223"/>
      <c r="H148" s="222" t="s">
        <v>60</v>
      </c>
      <c r="I148" s="222" t="s">
        <v>63</v>
      </c>
      <c r="J148" s="222" t="s">
        <v>1900</v>
      </c>
      <c r="K148" s="221"/>
    </row>
    <row r="149" spans="2:11" customFormat="1" ht="17.25" customHeight="1">
      <c r="B149" s="220"/>
      <c r="C149" s="224" t="s">
        <v>1901</v>
      </c>
      <c r="D149" s="224"/>
      <c r="E149" s="224"/>
      <c r="F149" s="225" t="s">
        <v>1902</v>
      </c>
      <c r="G149" s="226"/>
      <c r="H149" s="224"/>
      <c r="I149" s="224"/>
      <c r="J149" s="224" t="s">
        <v>1903</v>
      </c>
      <c r="K149" s="221"/>
    </row>
    <row r="150" spans="2:11" customFormat="1" ht="5.25" customHeight="1">
      <c r="B150" s="232"/>
      <c r="C150" s="227"/>
      <c r="D150" s="227"/>
      <c r="E150" s="227"/>
      <c r="F150" s="227"/>
      <c r="G150" s="228"/>
      <c r="H150" s="227"/>
      <c r="I150" s="227"/>
      <c r="J150" s="227"/>
      <c r="K150" s="253"/>
    </row>
    <row r="151" spans="2:11" customFormat="1" ht="15" customHeight="1">
      <c r="B151" s="232"/>
      <c r="C151" s="257" t="s">
        <v>1907</v>
      </c>
      <c r="D151" s="209"/>
      <c r="E151" s="209"/>
      <c r="F151" s="258" t="s">
        <v>1904</v>
      </c>
      <c r="G151" s="209"/>
      <c r="H151" s="257" t="s">
        <v>1944</v>
      </c>
      <c r="I151" s="257" t="s">
        <v>1906</v>
      </c>
      <c r="J151" s="257">
        <v>120</v>
      </c>
      <c r="K151" s="253"/>
    </row>
    <row r="152" spans="2:11" customFormat="1" ht="15" customHeight="1">
      <c r="B152" s="232"/>
      <c r="C152" s="257" t="s">
        <v>1953</v>
      </c>
      <c r="D152" s="209"/>
      <c r="E152" s="209"/>
      <c r="F152" s="258" t="s">
        <v>1904</v>
      </c>
      <c r="G152" s="209"/>
      <c r="H152" s="257" t="s">
        <v>1964</v>
      </c>
      <c r="I152" s="257" t="s">
        <v>1906</v>
      </c>
      <c r="J152" s="257" t="s">
        <v>1955</v>
      </c>
      <c r="K152" s="253"/>
    </row>
    <row r="153" spans="2:11" customFormat="1" ht="15" customHeight="1">
      <c r="B153" s="232"/>
      <c r="C153" s="257" t="s">
        <v>94</v>
      </c>
      <c r="D153" s="209"/>
      <c r="E153" s="209"/>
      <c r="F153" s="258" t="s">
        <v>1904</v>
      </c>
      <c r="G153" s="209"/>
      <c r="H153" s="257" t="s">
        <v>1965</v>
      </c>
      <c r="I153" s="257" t="s">
        <v>1906</v>
      </c>
      <c r="J153" s="257" t="s">
        <v>1955</v>
      </c>
      <c r="K153" s="253"/>
    </row>
    <row r="154" spans="2:11" customFormat="1" ht="15" customHeight="1">
      <c r="B154" s="232"/>
      <c r="C154" s="257" t="s">
        <v>1909</v>
      </c>
      <c r="D154" s="209"/>
      <c r="E154" s="209"/>
      <c r="F154" s="258" t="s">
        <v>1910</v>
      </c>
      <c r="G154" s="209"/>
      <c r="H154" s="257" t="s">
        <v>1944</v>
      </c>
      <c r="I154" s="257" t="s">
        <v>1906</v>
      </c>
      <c r="J154" s="257">
        <v>50</v>
      </c>
      <c r="K154" s="253"/>
    </row>
    <row r="155" spans="2:11" customFormat="1" ht="15" customHeight="1">
      <c r="B155" s="232"/>
      <c r="C155" s="257" t="s">
        <v>1912</v>
      </c>
      <c r="D155" s="209"/>
      <c r="E155" s="209"/>
      <c r="F155" s="258" t="s">
        <v>1904</v>
      </c>
      <c r="G155" s="209"/>
      <c r="H155" s="257" t="s">
        <v>1944</v>
      </c>
      <c r="I155" s="257" t="s">
        <v>1914</v>
      </c>
      <c r="J155" s="257"/>
      <c r="K155" s="253"/>
    </row>
    <row r="156" spans="2:11" customFormat="1" ht="15" customHeight="1">
      <c r="B156" s="232"/>
      <c r="C156" s="257" t="s">
        <v>1923</v>
      </c>
      <c r="D156" s="209"/>
      <c r="E156" s="209"/>
      <c r="F156" s="258" t="s">
        <v>1910</v>
      </c>
      <c r="G156" s="209"/>
      <c r="H156" s="257" t="s">
        <v>1944</v>
      </c>
      <c r="I156" s="257" t="s">
        <v>1906</v>
      </c>
      <c r="J156" s="257">
        <v>50</v>
      </c>
      <c r="K156" s="253"/>
    </row>
    <row r="157" spans="2:11" customFormat="1" ht="15" customHeight="1">
      <c r="B157" s="232"/>
      <c r="C157" s="257" t="s">
        <v>1931</v>
      </c>
      <c r="D157" s="209"/>
      <c r="E157" s="209"/>
      <c r="F157" s="258" t="s">
        <v>1910</v>
      </c>
      <c r="G157" s="209"/>
      <c r="H157" s="257" t="s">
        <v>1944</v>
      </c>
      <c r="I157" s="257" t="s">
        <v>1906</v>
      </c>
      <c r="J157" s="257">
        <v>50</v>
      </c>
      <c r="K157" s="253"/>
    </row>
    <row r="158" spans="2:11" customFormat="1" ht="15" customHeight="1">
      <c r="B158" s="232"/>
      <c r="C158" s="257" t="s">
        <v>1929</v>
      </c>
      <c r="D158" s="209"/>
      <c r="E158" s="209"/>
      <c r="F158" s="258" t="s">
        <v>1910</v>
      </c>
      <c r="G158" s="209"/>
      <c r="H158" s="257" t="s">
        <v>1944</v>
      </c>
      <c r="I158" s="257" t="s">
        <v>1906</v>
      </c>
      <c r="J158" s="257">
        <v>50</v>
      </c>
      <c r="K158" s="253"/>
    </row>
    <row r="159" spans="2:11" customFormat="1" ht="15" customHeight="1">
      <c r="B159" s="232"/>
      <c r="C159" s="257" t="s">
        <v>117</v>
      </c>
      <c r="D159" s="209"/>
      <c r="E159" s="209"/>
      <c r="F159" s="258" t="s">
        <v>1904</v>
      </c>
      <c r="G159" s="209"/>
      <c r="H159" s="257" t="s">
        <v>1966</v>
      </c>
      <c r="I159" s="257" t="s">
        <v>1906</v>
      </c>
      <c r="J159" s="257" t="s">
        <v>1967</v>
      </c>
      <c r="K159" s="253"/>
    </row>
    <row r="160" spans="2:11" customFormat="1" ht="15" customHeight="1">
      <c r="B160" s="232"/>
      <c r="C160" s="257" t="s">
        <v>1968</v>
      </c>
      <c r="D160" s="209"/>
      <c r="E160" s="209"/>
      <c r="F160" s="258" t="s">
        <v>1904</v>
      </c>
      <c r="G160" s="209"/>
      <c r="H160" s="257" t="s">
        <v>1969</v>
      </c>
      <c r="I160" s="257" t="s">
        <v>1939</v>
      </c>
      <c r="J160" s="257"/>
      <c r="K160" s="253"/>
    </row>
    <row r="161" spans="2:11" customFormat="1" ht="15" customHeight="1">
      <c r="B161" s="259"/>
      <c r="C161" s="239"/>
      <c r="D161" s="239"/>
      <c r="E161" s="239"/>
      <c r="F161" s="239"/>
      <c r="G161" s="239"/>
      <c r="H161" s="239"/>
      <c r="I161" s="239"/>
      <c r="J161" s="239"/>
      <c r="K161" s="260"/>
    </row>
    <row r="162" spans="2:11" customFormat="1" ht="18.75" customHeight="1">
      <c r="B162" s="241"/>
      <c r="C162" s="251"/>
      <c r="D162" s="251"/>
      <c r="E162" s="251"/>
      <c r="F162" s="261"/>
      <c r="G162" s="251"/>
      <c r="H162" s="251"/>
      <c r="I162" s="251"/>
      <c r="J162" s="251"/>
      <c r="K162" s="241"/>
    </row>
    <row r="163" spans="2:11" customFormat="1" ht="18.75" customHeight="1">
      <c r="B163" s="216"/>
      <c r="C163" s="216"/>
      <c r="D163" s="216"/>
      <c r="E163" s="216"/>
      <c r="F163" s="216"/>
      <c r="G163" s="216"/>
      <c r="H163" s="216"/>
      <c r="I163" s="216"/>
      <c r="J163" s="216"/>
      <c r="K163" s="216"/>
    </row>
    <row r="164" spans="2:11" customFormat="1" ht="7.5" customHeight="1">
      <c r="B164" s="198"/>
      <c r="C164" s="199"/>
      <c r="D164" s="199"/>
      <c r="E164" s="199"/>
      <c r="F164" s="199"/>
      <c r="G164" s="199"/>
      <c r="H164" s="199"/>
      <c r="I164" s="199"/>
      <c r="J164" s="199"/>
      <c r="K164" s="200"/>
    </row>
    <row r="165" spans="2:11" customFormat="1" ht="45" customHeight="1">
      <c r="B165" s="201"/>
      <c r="C165" s="330" t="s">
        <v>1970</v>
      </c>
      <c r="D165" s="330"/>
      <c r="E165" s="330"/>
      <c r="F165" s="330"/>
      <c r="G165" s="330"/>
      <c r="H165" s="330"/>
      <c r="I165" s="330"/>
      <c r="J165" s="330"/>
      <c r="K165" s="202"/>
    </row>
    <row r="166" spans="2:11" customFormat="1" ht="17.25" customHeight="1">
      <c r="B166" s="201"/>
      <c r="C166" s="222" t="s">
        <v>1898</v>
      </c>
      <c r="D166" s="222"/>
      <c r="E166" s="222"/>
      <c r="F166" s="222" t="s">
        <v>1899</v>
      </c>
      <c r="G166" s="262"/>
      <c r="H166" s="263" t="s">
        <v>60</v>
      </c>
      <c r="I166" s="263" t="s">
        <v>63</v>
      </c>
      <c r="J166" s="222" t="s">
        <v>1900</v>
      </c>
      <c r="K166" s="202"/>
    </row>
    <row r="167" spans="2:11" customFormat="1" ht="17.25" customHeight="1">
      <c r="B167" s="203"/>
      <c r="C167" s="224" t="s">
        <v>1901</v>
      </c>
      <c r="D167" s="224"/>
      <c r="E167" s="224"/>
      <c r="F167" s="225" t="s">
        <v>1902</v>
      </c>
      <c r="G167" s="264"/>
      <c r="H167" s="265"/>
      <c r="I167" s="265"/>
      <c r="J167" s="224" t="s">
        <v>1903</v>
      </c>
      <c r="K167" s="204"/>
    </row>
    <row r="168" spans="2:11" customFormat="1" ht="5.25" customHeight="1">
      <c r="B168" s="232"/>
      <c r="C168" s="227"/>
      <c r="D168" s="227"/>
      <c r="E168" s="227"/>
      <c r="F168" s="227"/>
      <c r="G168" s="228"/>
      <c r="H168" s="227"/>
      <c r="I168" s="227"/>
      <c r="J168" s="227"/>
      <c r="K168" s="253"/>
    </row>
    <row r="169" spans="2:11" customFormat="1" ht="15" customHeight="1">
      <c r="B169" s="232"/>
      <c r="C169" s="209" t="s">
        <v>1907</v>
      </c>
      <c r="D169" s="209"/>
      <c r="E169" s="209"/>
      <c r="F169" s="230" t="s">
        <v>1904</v>
      </c>
      <c r="G169" s="209"/>
      <c r="H169" s="209" t="s">
        <v>1944</v>
      </c>
      <c r="I169" s="209" t="s">
        <v>1906</v>
      </c>
      <c r="J169" s="209">
        <v>120</v>
      </c>
      <c r="K169" s="253"/>
    </row>
    <row r="170" spans="2:11" customFormat="1" ht="15" customHeight="1">
      <c r="B170" s="232"/>
      <c r="C170" s="209" t="s">
        <v>1953</v>
      </c>
      <c r="D170" s="209"/>
      <c r="E170" s="209"/>
      <c r="F170" s="230" t="s">
        <v>1904</v>
      </c>
      <c r="G170" s="209"/>
      <c r="H170" s="209" t="s">
        <v>1954</v>
      </c>
      <c r="I170" s="209" t="s">
        <v>1906</v>
      </c>
      <c r="J170" s="209" t="s">
        <v>1955</v>
      </c>
      <c r="K170" s="253"/>
    </row>
    <row r="171" spans="2:11" customFormat="1" ht="15" customHeight="1">
      <c r="B171" s="232"/>
      <c r="C171" s="209" t="s">
        <v>94</v>
      </c>
      <c r="D171" s="209"/>
      <c r="E171" s="209"/>
      <c r="F171" s="230" t="s">
        <v>1904</v>
      </c>
      <c r="G171" s="209"/>
      <c r="H171" s="209" t="s">
        <v>1971</v>
      </c>
      <c r="I171" s="209" t="s">
        <v>1906</v>
      </c>
      <c r="J171" s="209" t="s">
        <v>1955</v>
      </c>
      <c r="K171" s="253"/>
    </row>
    <row r="172" spans="2:11" customFormat="1" ht="15" customHeight="1">
      <c r="B172" s="232"/>
      <c r="C172" s="209" t="s">
        <v>1909</v>
      </c>
      <c r="D172" s="209"/>
      <c r="E172" s="209"/>
      <c r="F172" s="230" t="s">
        <v>1910</v>
      </c>
      <c r="G172" s="209"/>
      <c r="H172" s="209" t="s">
        <v>1971</v>
      </c>
      <c r="I172" s="209" t="s">
        <v>1906</v>
      </c>
      <c r="J172" s="209">
        <v>50</v>
      </c>
      <c r="K172" s="253"/>
    </row>
    <row r="173" spans="2:11" customFormat="1" ht="15" customHeight="1">
      <c r="B173" s="232"/>
      <c r="C173" s="209" t="s">
        <v>1912</v>
      </c>
      <c r="D173" s="209"/>
      <c r="E173" s="209"/>
      <c r="F173" s="230" t="s">
        <v>1904</v>
      </c>
      <c r="G173" s="209"/>
      <c r="H173" s="209" t="s">
        <v>1971</v>
      </c>
      <c r="I173" s="209" t="s">
        <v>1914</v>
      </c>
      <c r="J173" s="209"/>
      <c r="K173" s="253"/>
    </row>
    <row r="174" spans="2:11" customFormat="1" ht="15" customHeight="1">
      <c r="B174" s="232"/>
      <c r="C174" s="209" t="s">
        <v>1923</v>
      </c>
      <c r="D174" s="209"/>
      <c r="E174" s="209"/>
      <c r="F174" s="230" t="s">
        <v>1910</v>
      </c>
      <c r="G174" s="209"/>
      <c r="H174" s="209" t="s">
        <v>1971</v>
      </c>
      <c r="I174" s="209" t="s">
        <v>1906</v>
      </c>
      <c r="J174" s="209">
        <v>50</v>
      </c>
      <c r="K174" s="253"/>
    </row>
    <row r="175" spans="2:11" customFormat="1" ht="15" customHeight="1">
      <c r="B175" s="232"/>
      <c r="C175" s="209" t="s">
        <v>1931</v>
      </c>
      <c r="D175" s="209"/>
      <c r="E175" s="209"/>
      <c r="F175" s="230" t="s">
        <v>1910</v>
      </c>
      <c r="G175" s="209"/>
      <c r="H175" s="209" t="s">
        <v>1971</v>
      </c>
      <c r="I175" s="209" t="s">
        <v>1906</v>
      </c>
      <c r="J175" s="209">
        <v>50</v>
      </c>
      <c r="K175" s="253"/>
    </row>
    <row r="176" spans="2:11" customFormat="1" ht="15" customHeight="1">
      <c r="B176" s="232"/>
      <c r="C176" s="209" t="s">
        <v>1929</v>
      </c>
      <c r="D176" s="209"/>
      <c r="E176" s="209"/>
      <c r="F176" s="230" t="s">
        <v>1910</v>
      </c>
      <c r="G176" s="209"/>
      <c r="H176" s="209" t="s">
        <v>1971</v>
      </c>
      <c r="I176" s="209" t="s">
        <v>1906</v>
      </c>
      <c r="J176" s="209">
        <v>50</v>
      </c>
      <c r="K176" s="253"/>
    </row>
    <row r="177" spans="2:11" customFormat="1" ht="15" customHeight="1">
      <c r="B177" s="232"/>
      <c r="C177" s="209" t="s">
        <v>129</v>
      </c>
      <c r="D177" s="209"/>
      <c r="E177" s="209"/>
      <c r="F177" s="230" t="s">
        <v>1904</v>
      </c>
      <c r="G177" s="209"/>
      <c r="H177" s="209" t="s">
        <v>1972</v>
      </c>
      <c r="I177" s="209" t="s">
        <v>1973</v>
      </c>
      <c r="J177" s="209"/>
      <c r="K177" s="253"/>
    </row>
    <row r="178" spans="2:11" customFormat="1" ht="15" customHeight="1">
      <c r="B178" s="232"/>
      <c r="C178" s="209" t="s">
        <v>63</v>
      </c>
      <c r="D178" s="209"/>
      <c r="E178" s="209"/>
      <c r="F178" s="230" t="s">
        <v>1904</v>
      </c>
      <c r="G178" s="209"/>
      <c r="H178" s="209" t="s">
        <v>1974</v>
      </c>
      <c r="I178" s="209" t="s">
        <v>1975</v>
      </c>
      <c r="J178" s="209">
        <v>1</v>
      </c>
      <c r="K178" s="253"/>
    </row>
    <row r="179" spans="2:11" customFormat="1" ht="15" customHeight="1">
      <c r="B179" s="232"/>
      <c r="C179" s="209" t="s">
        <v>59</v>
      </c>
      <c r="D179" s="209"/>
      <c r="E179" s="209"/>
      <c r="F179" s="230" t="s">
        <v>1904</v>
      </c>
      <c r="G179" s="209"/>
      <c r="H179" s="209" t="s">
        <v>1976</v>
      </c>
      <c r="I179" s="209" t="s">
        <v>1906</v>
      </c>
      <c r="J179" s="209">
        <v>20</v>
      </c>
      <c r="K179" s="253"/>
    </row>
    <row r="180" spans="2:11" customFormat="1" ht="15" customHeight="1">
      <c r="B180" s="232"/>
      <c r="C180" s="209" t="s">
        <v>60</v>
      </c>
      <c r="D180" s="209"/>
      <c r="E180" s="209"/>
      <c r="F180" s="230" t="s">
        <v>1904</v>
      </c>
      <c r="G180" s="209"/>
      <c r="H180" s="209" t="s">
        <v>1977</v>
      </c>
      <c r="I180" s="209" t="s">
        <v>1906</v>
      </c>
      <c r="J180" s="209">
        <v>255</v>
      </c>
      <c r="K180" s="253"/>
    </row>
    <row r="181" spans="2:11" customFormat="1" ht="15" customHeight="1">
      <c r="B181" s="232"/>
      <c r="C181" s="209" t="s">
        <v>130</v>
      </c>
      <c r="D181" s="209"/>
      <c r="E181" s="209"/>
      <c r="F181" s="230" t="s">
        <v>1904</v>
      </c>
      <c r="G181" s="209"/>
      <c r="H181" s="209" t="s">
        <v>1868</v>
      </c>
      <c r="I181" s="209" t="s">
        <v>1906</v>
      </c>
      <c r="J181" s="209">
        <v>10</v>
      </c>
      <c r="K181" s="253"/>
    </row>
    <row r="182" spans="2:11" customFormat="1" ht="15" customHeight="1">
      <c r="B182" s="232"/>
      <c r="C182" s="209" t="s">
        <v>131</v>
      </c>
      <c r="D182" s="209"/>
      <c r="E182" s="209"/>
      <c r="F182" s="230" t="s">
        <v>1904</v>
      </c>
      <c r="G182" s="209"/>
      <c r="H182" s="209" t="s">
        <v>1978</v>
      </c>
      <c r="I182" s="209" t="s">
        <v>1939</v>
      </c>
      <c r="J182" s="209"/>
      <c r="K182" s="253"/>
    </row>
    <row r="183" spans="2:11" customFormat="1" ht="15" customHeight="1">
      <c r="B183" s="232"/>
      <c r="C183" s="209" t="s">
        <v>1979</v>
      </c>
      <c r="D183" s="209"/>
      <c r="E183" s="209"/>
      <c r="F183" s="230" t="s">
        <v>1904</v>
      </c>
      <c r="G183" s="209"/>
      <c r="H183" s="209" t="s">
        <v>1980</v>
      </c>
      <c r="I183" s="209" t="s">
        <v>1939</v>
      </c>
      <c r="J183" s="209"/>
      <c r="K183" s="253"/>
    </row>
    <row r="184" spans="2:11" customFormat="1" ht="15" customHeight="1">
      <c r="B184" s="232"/>
      <c r="C184" s="209" t="s">
        <v>1968</v>
      </c>
      <c r="D184" s="209"/>
      <c r="E184" s="209"/>
      <c r="F184" s="230" t="s">
        <v>1904</v>
      </c>
      <c r="G184" s="209"/>
      <c r="H184" s="209" t="s">
        <v>1981</v>
      </c>
      <c r="I184" s="209" t="s">
        <v>1939</v>
      </c>
      <c r="J184" s="209"/>
      <c r="K184" s="253"/>
    </row>
    <row r="185" spans="2:11" customFormat="1" ht="15" customHeight="1">
      <c r="B185" s="232"/>
      <c r="C185" s="209" t="s">
        <v>133</v>
      </c>
      <c r="D185" s="209"/>
      <c r="E185" s="209"/>
      <c r="F185" s="230" t="s">
        <v>1910</v>
      </c>
      <c r="G185" s="209"/>
      <c r="H185" s="209" t="s">
        <v>1982</v>
      </c>
      <c r="I185" s="209" t="s">
        <v>1906</v>
      </c>
      <c r="J185" s="209">
        <v>50</v>
      </c>
      <c r="K185" s="253"/>
    </row>
    <row r="186" spans="2:11" customFormat="1" ht="15" customHeight="1">
      <c r="B186" s="232"/>
      <c r="C186" s="209" t="s">
        <v>1983</v>
      </c>
      <c r="D186" s="209"/>
      <c r="E186" s="209"/>
      <c r="F186" s="230" t="s">
        <v>1910</v>
      </c>
      <c r="G186" s="209"/>
      <c r="H186" s="209" t="s">
        <v>1984</v>
      </c>
      <c r="I186" s="209" t="s">
        <v>1985</v>
      </c>
      <c r="J186" s="209"/>
      <c r="K186" s="253"/>
    </row>
    <row r="187" spans="2:11" customFormat="1" ht="15" customHeight="1">
      <c r="B187" s="232"/>
      <c r="C187" s="209" t="s">
        <v>1986</v>
      </c>
      <c r="D187" s="209"/>
      <c r="E187" s="209"/>
      <c r="F187" s="230" t="s">
        <v>1910</v>
      </c>
      <c r="G187" s="209"/>
      <c r="H187" s="209" t="s">
        <v>1987</v>
      </c>
      <c r="I187" s="209" t="s">
        <v>1985</v>
      </c>
      <c r="J187" s="209"/>
      <c r="K187" s="253"/>
    </row>
    <row r="188" spans="2:11" customFormat="1" ht="15" customHeight="1">
      <c r="B188" s="232"/>
      <c r="C188" s="209" t="s">
        <v>1988</v>
      </c>
      <c r="D188" s="209"/>
      <c r="E188" s="209"/>
      <c r="F188" s="230" t="s">
        <v>1910</v>
      </c>
      <c r="G188" s="209"/>
      <c r="H188" s="209" t="s">
        <v>1989</v>
      </c>
      <c r="I188" s="209" t="s">
        <v>1985</v>
      </c>
      <c r="J188" s="209"/>
      <c r="K188" s="253"/>
    </row>
    <row r="189" spans="2:11" customFormat="1" ht="15" customHeight="1">
      <c r="B189" s="232"/>
      <c r="C189" s="266" t="s">
        <v>1990</v>
      </c>
      <c r="D189" s="209"/>
      <c r="E189" s="209"/>
      <c r="F189" s="230" t="s">
        <v>1910</v>
      </c>
      <c r="G189" s="209"/>
      <c r="H189" s="209" t="s">
        <v>1991</v>
      </c>
      <c r="I189" s="209" t="s">
        <v>1992</v>
      </c>
      <c r="J189" s="267" t="s">
        <v>1993</v>
      </c>
      <c r="K189" s="253"/>
    </row>
    <row r="190" spans="2:11" customFormat="1" ht="15" customHeight="1">
      <c r="B190" s="268"/>
      <c r="C190" s="269" t="s">
        <v>1994</v>
      </c>
      <c r="D190" s="270"/>
      <c r="E190" s="270"/>
      <c r="F190" s="271" t="s">
        <v>1910</v>
      </c>
      <c r="G190" s="270"/>
      <c r="H190" s="270" t="s">
        <v>1995</v>
      </c>
      <c r="I190" s="270" t="s">
        <v>1992</v>
      </c>
      <c r="J190" s="272" t="s">
        <v>1993</v>
      </c>
      <c r="K190" s="273"/>
    </row>
    <row r="191" spans="2:11" customFormat="1" ht="15" customHeight="1">
      <c r="B191" s="232"/>
      <c r="C191" s="266" t="s">
        <v>48</v>
      </c>
      <c r="D191" s="209"/>
      <c r="E191" s="209"/>
      <c r="F191" s="230" t="s">
        <v>1904</v>
      </c>
      <c r="G191" s="209"/>
      <c r="H191" s="206" t="s">
        <v>1996</v>
      </c>
      <c r="I191" s="209" t="s">
        <v>1997</v>
      </c>
      <c r="J191" s="209"/>
      <c r="K191" s="253"/>
    </row>
    <row r="192" spans="2:11" customFormat="1" ht="15" customHeight="1">
      <c r="B192" s="232"/>
      <c r="C192" s="266" t="s">
        <v>1998</v>
      </c>
      <c r="D192" s="209"/>
      <c r="E192" s="209"/>
      <c r="F192" s="230" t="s">
        <v>1904</v>
      </c>
      <c r="G192" s="209"/>
      <c r="H192" s="209" t="s">
        <v>1999</v>
      </c>
      <c r="I192" s="209" t="s">
        <v>1939</v>
      </c>
      <c r="J192" s="209"/>
      <c r="K192" s="253"/>
    </row>
    <row r="193" spans="2:11" customFormat="1" ht="15" customHeight="1">
      <c r="B193" s="232"/>
      <c r="C193" s="266" t="s">
        <v>2000</v>
      </c>
      <c r="D193" s="209"/>
      <c r="E193" s="209"/>
      <c r="F193" s="230" t="s">
        <v>1904</v>
      </c>
      <c r="G193" s="209"/>
      <c r="H193" s="209" t="s">
        <v>2001</v>
      </c>
      <c r="I193" s="209" t="s">
        <v>1939</v>
      </c>
      <c r="J193" s="209"/>
      <c r="K193" s="253"/>
    </row>
    <row r="194" spans="2:11" customFormat="1" ht="15" customHeight="1">
      <c r="B194" s="232"/>
      <c r="C194" s="266" t="s">
        <v>2002</v>
      </c>
      <c r="D194" s="209"/>
      <c r="E194" s="209"/>
      <c r="F194" s="230" t="s">
        <v>1910</v>
      </c>
      <c r="G194" s="209"/>
      <c r="H194" s="209" t="s">
        <v>2003</v>
      </c>
      <c r="I194" s="209" t="s">
        <v>1939</v>
      </c>
      <c r="J194" s="209"/>
      <c r="K194" s="253"/>
    </row>
    <row r="195" spans="2:11" customFormat="1" ht="15" customHeight="1">
      <c r="B195" s="259"/>
      <c r="C195" s="274"/>
      <c r="D195" s="239"/>
      <c r="E195" s="239"/>
      <c r="F195" s="239"/>
      <c r="G195" s="239"/>
      <c r="H195" s="239"/>
      <c r="I195" s="239"/>
      <c r="J195" s="239"/>
      <c r="K195" s="260"/>
    </row>
    <row r="196" spans="2:11" customFormat="1" ht="18.75" customHeight="1">
      <c r="B196" s="241"/>
      <c r="C196" s="251"/>
      <c r="D196" s="251"/>
      <c r="E196" s="251"/>
      <c r="F196" s="261"/>
      <c r="G196" s="251"/>
      <c r="H196" s="251"/>
      <c r="I196" s="251"/>
      <c r="J196" s="251"/>
      <c r="K196" s="241"/>
    </row>
    <row r="197" spans="2:11" customFormat="1" ht="18.75" customHeight="1">
      <c r="B197" s="241"/>
      <c r="C197" s="251"/>
      <c r="D197" s="251"/>
      <c r="E197" s="251"/>
      <c r="F197" s="261"/>
      <c r="G197" s="251"/>
      <c r="H197" s="251"/>
      <c r="I197" s="251"/>
      <c r="J197" s="251"/>
      <c r="K197" s="241"/>
    </row>
    <row r="198" spans="2:11" customFormat="1" ht="18.75" customHeight="1">
      <c r="B198" s="216"/>
      <c r="C198" s="216"/>
      <c r="D198" s="216"/>
      <c r="E198" s="216"/>
      <c r="F198" s="216"/>
      <c r="G198" s="216"/>
      <c r="H198" s="216"/>
      <c r="I198" s="216"/>
      <c r="J198" s="216"/>
      <c r="K198" s="216"/>
    </row>
    <row r="199" spans="2:11" customFormat="1" ht="13.5">
      <c r="B199" s="198"/>
      <c r="C199" s="199"/>
      <c r="D199" s="199"/>
      <c r="E199" s="199"/>
      <c r="F199" s="199"/>
      <c r="G199" s="199"/>
      <c r="H199" s="199"/>
      <c r="I199" s="199"/>
      <c r="J199" s="199"/>
      <c r="K199" s="200"/>
    </row>
    <row r="200" spans="2:11" customFormat="1" ht="21">
      <c r="B200" s="201"/>
      <c r="C200" s="330" t="s">
        <v>2004</v>
      </c>
      <c r="D200" s="330"/>
      <c r="E200" s="330"/>
      <c r="F200" s="330"/>
      <c r="G200" s="330"/>
      <c r="H200" s="330"/>
      <c r="I200" s="330"/>
      <c r="J200" s="330"/>
      <c r="K200" s="202"/>
    </row>
    <row r="201" spans="2:11" customFormat="1" ht="25.5" customHeight="1">
      <c r="B201" s="201"/>
      <c r="C201" s="275" t="s">
        <v>2005</v>
      </c>
      <c r="D201" s="275"/>
      <c r="E201" s="275"/>
      <c r="F201" s="275" t="s">
        <v>2006</v>
      </c>
      <c r="G201" s="276"/>
      <c r="H201" s="333" t="s">
        <v>2007</v>
      </c>
      <c r="I201" s="333"/>
      <c r="J201" s="333"/>
      <c r="K201" s="202"/>
    </row>
    <row r="202" spans="2:11" customFormat="1" ht="5.25" customHeight="1">
      <c r="B202" s="232"/>
      <c r="C202" s="227"/>
      <c r="D202" s="227"/>
      <c r="E202" s="227"/>
      <c r="F202" s="227"/>
      <c r="G202" s="251"/>
      <c r="H202" s="227"/>
      <c r="I202" s="227"/>
      <c r="J202" s="227"/>
      <c r="K202" s="253"/>
    </row>
    <row r="203" spans="2:11" customFormat="1" ht="15" customHeight="1">
      <c r="B203" s="232"/>
      <c r="C203" s="209" t="s">
        <v>1997</v>
      </c>
      <c r="D203" s="209"/>
      <c r="E203" s="209"/>
      <c r="F203" s="230" t="s">
        <v>49</v>
      </c>
      <c r="G203" s="209"/>
      <c r="H203" s="334" t="s">
        <v>2008</v>
      </c>
      <c r="I203" s="334"/>
      <c r="J203" s="334"/>
      <c r="K203" s="253"/>
    </row>
    <row r="204" spans="2:11" customFormat="1" ht="15" customHeight="1">
      <c r="B204" s="232"/>
      <c r="C204" s="209"/>
      <c r="D204" s="209"/>
      <c r="E204" s="209"/>
      <c r="F204" s="230" t="s">
        <v>50</v>
      </c>
      <c r="G204" s="209"/>
      <c r="H204" s="334" t="s">
        <v>2009</v>
      </c>
      <c r="I204" s="334"/>
      <c r="J204" s="334"/>
      <c r="K204" s="253"/>
    </row>
    <row r="205" spans="2:11" customFormat="1" ht="15" customHeight="1">
      <c r="B205" s="232"/>
      <c r="C205" s="209"/>
      <c r="D205" s="209"/>
      <c r="E205" s="209"/>
      <c r="F205" s="230" t="s">
        <v>53</v>
      </c>
      <c r="G205" s="209"/>
      <c r="H205" s="334" t="s">
        <v>2010</v>
      </c>
      <c r="I205" s="334"/>
      <c r="J205" s="334"/>
      <c r="K205" s="253"/>
    </row>
    <row r="206" spans="2:11" customFormat="1" ht="15" customHeight="1">
      <c r="B206" s="232"/>
      <c r="C206" s="209"/>
      <c r="D206" s="209"/>
      <c r="E206" s="209"/>
      <c r="F206" s="230" t="s">
        <v>51</v>
      </c>
      <c r="G206" s="209"/>
      <c r="H206" s="334" t="s">
        <v>2011</v>
      </c>
      <c r="I206" s="334"/>
      <c r="J206" s="334"/>
      <c r="K206" s="253"/>
    </row>
    <row r="207" spans="2:11" customFormat="1" ht="15" customHeight="1">
      <c r="B207" s="232"/>
      <c r="C207" s="209"/>
      <c r="D207" s="209"/>
      <c r="E207" s="209"/>
      <c r="F207" s="230" t="s">
        <v>52</v>
      </c>
      <c r="G207" s="209"/>
      <c r="H207" s="334" t="s">
        <v>2012</v>
      </c>
      <c r="I207" s="334"/>
      <c r="J207" s="334"/>
      <c r="K207" s="253"/>
    </row>
    <row r="208" spans="2:11" customFormat="1" ht="15" customHeight="1">
      <c r="B208" s="232"/>
      <c r="C208" s="209"/>
      <c r="D208" s="209"/>
      <c r="E208" s="209"/>
      <c r="F208" s="230"/>
      <c r="G208" s="209"/>
      <c r="H208" s="209"/>
      <c r="I208" s="209"/>
      <c r="J208" s="209"/>
      <c r="K208" s="253"/>
    </row>
    <row r="209" spans="2:11" customFormat="1" ht="15" customHeight="1">
      <c r="B209" s="232"/>
      <c r="C209" s="209" t="s">
        <v>1951</v>
      </c>
      <c r="D209" s="209"/>
      <c r="E209" s="209"/>
      <c r="F209" s="230" t="s">
        <v>85</v>
      </c>
      <c r="G209" s="209"/>
      <c r="H209" s="334" t="s">
        <v>2013</v>
      </c>
      <c r="I209" s="334"/>
      <c r="J209" s="334"/>
      <c r="K209" s="253"/>
    </row>
    <row r="210" spans="2:11" customFormat="1" ht="15" customHeight="1">
      <c r="B210" s="232"/>
      <c r="C210" s="209"/>
      <c r="D210" s="209"/>
      <c r="E210" s="209"/>
      <c r="F210" s="230" t="s">
        <v>104</v>
      </c>
      <c r="G210" s="209"/>
      <c r="H210" s="334" t="s">
        <v>1849</v>
      </c>
      <c r="I210" s="334"/>
      <c r="J210" s="334"/>
      <c r="K210" s="253"/>
    </row>
    <row r="211" spans="2:11" customFormat="1" ht="15" customHeight="1">
      <c r="B211" s="232"/>
      <c r="C211" s="209"/>
      <c r="D211" s="209"/>
      <c r="E211" s="209"/>
      <c r="F211" s="230" t="s">
        <v>1847</v>
      </c>
      <c r="G211" s="209"/>
      <c r="H211" s="334" t="s">
        <v>2014</v>
      </c>
      <c r="I211" s="334"/>
      <c r="J211" s="334"/>
      <c r="K211" s="253"/>
    </row>
    <row r="212" spans="2:11" customFormat="1" ht="15" customHeight="1">
      <c r="B212" s="277"/>
      <c r="C212" s="209"/>
      <c r="D212" s="209"/>
      <c r="E212" s="209"/>
      <c r="F212" s="230" t="s">
        <v>111</v>
      </c>
      <c r="G212" s="266"/>
      <c r="H212" s="335" t="s">
        <v>1850</v>
      </c>
      <c r="I212" s="335"/>
      <c r="J212" s="335"/>
      <c r="K212" s="278"/>
    </row>
    <row r="213" spans="2:11" customFormat="1" ht="15" customHeight="1">
      <c r="B213" s="277"/>
      <c r="C213" s="209"/>
      <c r="D213" s="209"/>
      <c r="E213" s="209"/>
      <c r="F213" s="230" t="s">
        <v>1851</v>
      </c>
      <c r="G213" s="266"/>
      <c r="H213" s="335" t="s">
        <v>2015</v>
      </c>
      <c r="I213" s="335"/>
      <c r="J213" s="335"/>
      <c r="K213" s="278"/>
    </row>
    <row r="214" spans="2:11" customFormat="1" ht="15" customHeight="1">
      <c r="B214" s="277"/>
      <c r="C214" s="209"/>
      <c r="D214" s="209"/>
      <c r="E214" s="209"/>
      <c r="F214" s="230"/>
      <c r="G214" s="266"/>
      <c r="H214" s="257"/>
      <c r="I214" s="257"/>
      <c r="J214" s="257"/>
      <c r="K214" s="278"/>
    </row>
    <row r="215" spans="2:11" customFormat="1" ht="15" customHeight="1">
      <c r="B215" s="277"/>
      <c r="C215" s="209" t="s">
        <v>1975</v>
      </c>
      <c r="D215" s="209"/>
      <c r="E215" s="209"/>
      <c r="F215" s="230">
        <v>1</v>
      </c>
      <c r="G215" s="266"/>
      <c r="H215" s="335" t="s">
        <v>2016</v>
      </c>
      <c r="I215" s="335"/>
      <c r="J215" s="335"/>
      <c r="K215" s="278"/>
    </row>
    <row r="216" spans="2:11" customFormat="1" ht="15" customHeight="1">
      <c r="B216" s="277"/>
      <c r="C216" s="209"/>
      <c r="D216" s="209"/>
      <c r="E216" s="209"/>
      <c r="F216" s="230">
        <v>2</v>
      </c>
      <c r="G216" s="266"/>
      <c r="H216" s="335" t="s">
        <v>2017</v>
      </c>
      <c r="I216" s="335"/>
      <c r="J216" s="335"/>
      <c r="K216" s="278"/>
    </row>
    <row r="217" spans="2:11" customFormat="1" ht="15" customHeight="1">
      <c r="B217" s="277"/>
      <c r="C217" s="209"/>
      <c r="D217" s="209"/>
      <c r="E217" s="209"/>
      <c r="F217" s="230">
        <v>3</v>
      </c>
      <c r="G217" s="266"/>
      <c r="H217" s="335" t="s">
        <v>2018</v>
      </c>
      <c r="I217" s="335"/>
      <c r="J217" s="335"/>
      <c r="K217" s="278"/>
    </row>
    <row r="218" spans="2:11" customFormat="1" ht="15" customHeight="1">
      <c r="B218" s="277"/>
      <c r="C218" s="209"/>
      <c r="D218" s="209"/>
      <c r="E218" s="209"/>
      <c r="F218" s="230">
        <v>4</v>
      </c>
      <c r="G218" s="266"/>
      <c r="H218" s="335" t="s">
        <v>2019</v>
      </c>
      <c r="I218" s="335"/>
      <c r="J218" s="335"/>
      <c r="K218" s="278"/>
    </row>
    <row r="219" spans="2:11" customFormat="1" ht="12.75" customHeight="1">
      <c r="B219" s="279"/>
      <c r="C219" s="280"/>
      <c r="D219" s="280"/>
      <c r="E219" s="280"/>
      <c r="F219" s="280"/>
      <c r="G219" s="280"/>
      <c r="H219" s="280"/>
      <c r="I219" s="280"/>
      <c r="J219" s="280"/>
      <c r="K219" s="281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17</vt:i4>
      </vt:variant>
    </vt:vector>
  </HeadingPairs>
  <TitlesOfParts>
    <vt:vector size="26" baseType="lpstr">
      <vt:lpstr>Rekapitulace stavby</vt:lpstr>
      <vt:lpstr>SO 01 - Bourací práce</vt:lpstr>
      <vt:lpstr>SO 02-1 - Stavební úpravy...</vt:lpstr>
      <vt:lpstr>SO 02-2 - Přístřešek pro ...</vt:lpstr>
      <vt:lpstr>SO 03 - Stavební elektroi...</vt:lpstr>
      <vt:lpstr>PS 01 - Technologie odvod...</vt:lpstr>
      <vt:lpstr>PS 02 PS 03 - Motorové ro...</vt:lpstr>
      <vt:lpstr>VRN - Ostatní a vedlejší ...</vt:lpstr>
      <vt:lpstr>Pokyny pro vyplnění</vt:lpstr>
      <vt:lpstr>'PS 01 - Technologie odvod...'!Názvy_tisku</vt:lpstr>
      <vt:lpstr>'PS 02 PS 03 - Motorové ro...'!Názvy_tisku</vt:lpstr>
      <vt:lpstr>'Rekapitulace stavby'!Názvy_tisku</vt:lpstr>
      <vt:lpstr>'SO 01 - Bourací práce'!Názvy_tisku</vt:lpstr>
      <vt:lpstr>'SO 02-1 - Stavební úpravy...'!Názvy_tisku</vt:lpstr>
      <vt:lpstr>'SO 02-2 - Přístřešek pro ...'!Názvy_tisku</vt:lpstr>
      <vt:lpstr>'SO 03 - Stavební elektroi...'!Názvy_tisku</vt:lpstr>
      <vt:lpstr>'VRN - Ostatní a vedlejší ...'!Názvy_tisku</vt:lpstr>
      <vt:lpstr>'Pokyny pro vyplnění'!Oblast_tisku</vt:lpstr>
      <vt:lpstr>'PS 01 - Technologie odvod...'!Oblast_tisku</vt:lpstr>
      <vt:lpstr>'PS 02 PS 03 - Motorové ro...'!Oblast_tisku</vt:lpstr>
      <vt:lpstr>'Rekapitulace stavby'!Oblast_tisku</vt:lpstr>
      <vt:lpstr>'SO 01 - Bourací práce'!Oblast_tisku</vt:lpstr>
      <vt:lpstr>'SO 02-1 - Stavební úpravy...'!Oblast_tisku</vt:lpstr>
      <vt:lpstr>'SO 02-2 - Přístřešek pro ...'!Oblast_tisku</vt:lpstr>
      <vt:lpstr>'SO 03 - Stavební elektroi...'!Oblast_tisku</vt:lpstr>
      <vt:lpstr>'VRN - Ostatní a vedlejší 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Smutná</dc:creator>
  <cp:lastModifiedBy>Oldřich Šlambor</cp:lastModifiedBy>
  <dcterms:created xsi:type="dcterms:W3CDTF">2025-12-04T10:26:59Z</dcterms:created>
  <dcterms:modified xsi:type="dcterms:W3CDTF">2025-12-16T12:22:06Z</dcterms:modified>
</cp:coreProperties>
</file>