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I:\Skupiny\VRI\P4\INVESTICE\MH - výdejní místo požární vody\08 ZAKÁZKY\REALIZACE\DODAVATELÉ\01 zadávací dokumentace\"/>
    </mc:Choice>
  </mc:AlternateContent>
  <xr:revisionPtr revIDLastSave="0" documentId="13_ncr:1_{B4815B93-BB23-4C2B-9A2D-BF99F583F86A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Rekapitulace stavby" sheetId="1" r:id="rId1"/>
    <sheet name="SO 01 - Komunikace" sheetId="2" r:id="rId2"/>
    <sheet name="SO 02 - Výdej vody" sheetId="3" r:id="rId3"/>
    <sheet name="VRN - Vedlejší rozpočtové..." sheetId="4" r:id="rId4"/>
  </sheets>
  <definedNames>
    <definedName name="_xlnm._FilterDatabase" localSheetId="1" hidden="1">'SO 01 - Komunikace'!$C$122:$K$342</definedName>
    <definedName name="_xlnm._FilterDatabase" localSheetId="2" hidden="1">'SO 02 - Výdej vody'!$C$132:$K$331</definedName>
    <definedName name="_xlnm._FilterDatabase" localSheetId="3" hidden="1">'VRN - Vedlejší rozpočtové...'!$C$120:$K$147</definedName>
    <definedName name="_xlnm.Print_Titles" localSheetId="0">'Rekapitulace stavby'!$92:$92</definedName>
    <definedName name="_xlnm.Print_Titles" localSheetId="1">'SO 01 - Komunikace'!$122:$122</definedName>
    <definedName name="_xlnm.Print_Titles" localSheetId="2">'SO 02 - Výdej vody'!$132:$132</definedName>
    <definedName name="_xlnm.Print_Titles" localSheetId="3">'VRN - Vedlejší rozpočtové...'!$120:$120</definedName>
    <definedName name="_xlnm.Print_Area" localSheetId="0">'Rekapitulace stavby'!$D$4:$AO$76,'Rekapitulace stavby'!$C$82:$AQ$98</definedName>
    <definedName name="_xlnm.Print_Area" localSheetId="1">'SO 01 - Komunikace'!$C$4:$J$76,'SO 01 - Komunikace'!$C$82:$J$104,'SO 01 - Komunikace'!$C$110:$J$342</definedName>
    <definedName name="_xlnm.Print_Area" localSheetId="2">'SO 02 - Výdej vody'!$C$4:$J$76,'SO 02 - Výdej vody'!$C$82:$J$114,'SO 02 - Výdej vody'!$C$120:$J$331</definedName>
    <definedName name="_xlnm.Print_Area" localSheetId="3">'VRN - Vedlejší rozpočtové...'!$C$4:$J$76,'VRN - Vedlejší rozpočtové...'!$C$82:$J$102,'VRN - Vedlejší rozpočtové...'!$C$108:$J$147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T131" i="4"/>
  <c r="R132" i="4"/>
  <c r="R131" i="4" s="1"/>
  <c r="P132" i="4"/>
  <c r="P131" i="4" s="1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/>
  <c r="J17" i="4"/>
  <c r="J12" i="4"/>
  <c r="J115" i="4"/>
  <c r="E7" i="4"/>
  <c r="E111" i="4"/>
  <c r="J37" i="3"/>
  <c r="J36" i="3"/>
  <c r="AY96" i="1" s="1"/>
  <c r="J35" i="3"/>
  <c r="AX96" i="1" s="1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4" i="3"/>
  <c r="BH324" i="3"/>
  <c r="BG324" i="3"/>
  <c r="BF324" i="3"/>
  <c r="T324" i="3"/>
  <c r="R324" i="3"/>
  <c r="P324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T265" i="3"/>
  <c r="R266" i="3"/>
  <c r="R265" i="3" s="1"/>
  <c r="P266" i="3"/>
  <c r="P265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0" i="3"/>
  <c r="BH220" i="3"/>
  <c r="BG220" i="3"/>
  <c r="BF220" i="3"/>
  <c r="T220" i="3"/>
  <c r="T219" i="3"/>
  <c r="R220" i="3"/>
  <c r="R219" i="3"/>
  <c r="P220" i="3"/>
  <c r="P219" i="3" s="1"/>
  <c r="BI214" i="3"/>
  <c r="BH214" i="3"/>
  <c r="BG214" i="3"/>
  <c r="BF214" i="3"/>
  <c r="T214" i="3"/>
  <c r="T213" i="3"/>
  <c r="R214" i="3"/>
  <c r="R213" i="3"/>
  <c r="P214" i="3"/>
  <c r="P213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0" i="3"/>
  <c r="BH190" i="3"/>
  <c r="BG190" i="3"/>
  <c r="BF190" i="3"/>
  <c r="T190" i="3"/>
  <c r="T183" i="3"/>
  <c r="R190" i="3"/>
  <c r="R183" i="3"/>
  <c r="P190" i="3"/>
  <c r="BI184" i="3"/>
  <c r="BH184" i="3"/>
  <c r="BG184" i="3"/>
  <c r="BF184" i="3"/>
  <c r="T184" i="3"/>
  <c r="R184" i="3"/>
  <c r="P184" i="3"/>
  <c r="P183" i="3" s="1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J130" i="3"/>
  <c r="J129" i="3"/>
  <c r="F129" i="3"/>
  <c r="F127" i="3"/>
  <c r="E125" i="3"/>
  <c r="J92" i="3"/>
  <c r="J91" i="3"/>
  <c r="F91" i="3"/>
  <c r="F89" i="3"/>
  <c r="E87" i="3"/>
  <c r="J18" i="3"/>
  <c r="E18" i="3"/>
  <c r="F130" i="3"/>
  <c r="J17" i="3"/>
  <c r="J12" i="3"/>
  <c r="J127" i="3"/>
  <c r="E7" i="3"/>
  <c r="E123" i="3"/>
  <c r="J37" i="2"/>
  <c r="J36" i="2"/>
  <c r="AY95" i="1"/>
  <c r="J35" i="2"/>
  <c r="AX95" i="1" s="1"/>
  <c r="BI342" i="2"/>
  <c r="BH342" i="2"/>
  <c r="BG342" i="2"/>
  <c r="BF342" i="2"/>
  <c r="T342" i="2"/>
  <c r="T341" i="2"/>
  <c r="R342" i="2"/>
  <c r="R341" i="2"/>
  <c r="P342" i="2"/>
  <c r="P341" i="2"/>
  <c r="BI339" i="2"/>
  <c r="BH339" i="2"/>
  <c r="BG339" i="2"/>
  <c r="BF339" i="2"/>
  <c r="T339" i="2"/>
  <c r="R339" i="2"/>
  <c r="P339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T329" i="2" s="1"/>
  <c r="R331" i="2"/>
  <c r="P331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0" i="2"/>
  <c r="BH320" i="2"/>
  <c r="BG320" i="2"/>
  <c r="BF320" i="2"/>
  <c r="T320" i="2"/>
  <c r="R320" i="2"/>
  <c r="P320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J120" i="2"/>
  <c r="J119" i="2"/>
  <c r="F119" i="2"/>
  <c r="F117" i="2"/>
  <c r="E115" i="2"/>
  <c r="J92" i="2"/>
  <c r="J91" i="2"/>
  <c r="F91" i="2"/>
  <c r="F89" i="2"/>
  <c r="E87" i="2"/>
  <c r="J18" i="2"/>
  <c r="E18" i="2"/>
  <c r="F120" i="2" s="1"/>
  <c r="J17" i="2"/>
  <c r="J12" i="2"/>
  <c r="J117" i="2"/>
  <c r="E7" i="2"/>
  <c r="E85" i="2"/>
  <c r="L90" i="1"/>
  <c r="AM90" i="1"/>
  <c r="AM89" i="1"/>
  <c r="L89" i="1"/>
  <c r="AM87" i="1"/>
  <c r="L87" i="1"/>
  <c r="L85" i="1"/>
  <c r="L84" i="1"/>
  <c r="J339" i="2"/>
  <c r="BK326" i="2"/>
  <c r="BK302" i="2"/>
  <c r="J279" i="2"/>
  <c r="BK271" i="2"/>
  <c r="J253" i="2"/>
  <c r="BK213" i="2"/>
  <c r="BK199" i="2"/>
  <c r="J170" i="2"/>
  <c r="BK136" i="2"/>
  <c r="J312" i="2"/>
  <c r="BK286" i="2"/>
  <c r="J271" i="2"/>
  <c r="BK225" i="2"/>
  <c r="J206" i="2"/>
  <c r="BK202" i="2"/>
  <c r="J196" i="2"/>
  <c r="J179" i="2"/>
  <c r="J165" i="2"/>
  <c r="J342" i="2"/>
  <c r="J331" i="2"/>
  <c r="J320" i="2"/>
  <c r="J304" i="2"/>
  <c r="J277" i="2"/>
  <c r="J268" i="2"/>
  <c r="BK256" i="2"/>
  <c r="BK248" i="2"/>
  <c r="BK229" i="2"/>
  <c r="J197" i="2"/>
  <c r="J195" i="2"/>
  <c r="BK165" i="2"/>
  <c r="BK133" i="2"/>
  <c r="BK270" i="2"/>
  <c r="J245" i="2"/>
  <c r="BK205" i="2"/>
  <c r="J167" i="2"/>
  <c r="J139" i="2"/>
  <c r="J129" i="2"/>
  <c r="BK330" i="3"/>
  <c r="BK328" i="3"/>
  <c r="BK319" i="3"/>
  <c r="BK315" i="3"/>
  <c r="BK313" i="3"/>
  <c r="BK291" i="3"/>
  <c r="J285" i="3"/>
  <c r="BK272" i="3"/>
  <c r="BK244" i="3"/>
  <c r="BK240" i="3"/>
  <c r="J234" i="3"/>
  <c r="BK228" i="3"/>
  <c r="J203" i="3"/>
  <c r="BK175" i="3"/>
  <c r="J145" i="3"/>
  <c r="BK139" i="3"/>
  <c r="BK323" i="3"/>
  <c r="BK316" i="3"/>
  <c r="BK307" i="3"/>
  <c r="BK293" i="3"/>
  <c r="J266" i="3"/>
  <c r="J247" i="3"/>
  <c r="J244" i="3"/>
  <c r="J239" i="3"/>
  <c r="J228" i="3"/>
  <c r="BK203" i="3"/>
  <c r="J181" i="3"/>
  <c r="BK150" i="3"/>
  <c r="J140" i="3"/>
  <c r="J323" i="3"/>
  <c r="J313" i="3"/>
  <c r="BK252" i="3"/>
  <c r="J236" i="3"/>
  <c r="BK227" i="3"/>
  <c r="J199" i="3"/>
  <c r="BK156" i="3"/>
  <c r="J149" i="3"/>
  <c r="J324" i="3"/>
  <c r="BK308" i="3"/>
  <c r="J296" i="3"/>
  <c r="J277" i="3"/>
  <c r="BK239" i="3"/>
  <c r="J233" i="3"/>
  <c r="J177" i="3"/>
  <c r="BK155" i="3"/>
  <c r="J150" i="3"/>
  <c r="BK136" i="4"/>
  <c r="BK138" i="4"/>
  <c r="BK126" i="4"/>
  <c r="BK145" i="4"/>
  <c r="BK137" i="4"/>
  <c r="J128" i="4"/>
  <c r="J333" i="2"/>
  <c r="BK331" i="2"/>
  <c r="BK312" i="2"/>
  <c r="J284" i="2"/>
  <c r="BK277" i="2"/>
  <c r="BK267" i="2"/>
  <c r="J248" i="2"/>
  <c r="J209" i="2"/>
  <c r="BK179" i="2"/>
  <c r="BK164" i="2"/>
  <c r="J126" i="2"/>
  <c r="J307" i="2"/>
  <c r="BK284" i="2"/>
  <c r="BK242" i="2"/>
  <c r="J229" i="2"/>
  <c r="J205" i="2"/>
  <c r="J199" i="2"/>
  <c r="BK195" i="2"/>
  <c r="BK170" i="2"/>
  <c r="BK139" i="2"/>
  <c r="BK339" i="2"/>
  <c r="BK330" i="2"/>
  <c r="J314" i="2"/>
  <c r="J302" i="2"/>
  <c r="J270" i="2"/>
  <c r="J267" i="2"/>
  <c r="BK253" i="2"/>
  <c r="BK245" i="2"/>
  <c r="J225" i="2"/>
  <c r="BK196" i="2"/>
  <c r="J173" i="2"/>
  <c r="BK141" i="2"/>
  <c r="BK278" i="2"/>
  <c r="BK268" i="2"/>
  <c r="J251" i="2"/>
  <c r="BK206" i="2"/>
  <c r="BK175" i="2"/>
  <c r="J141" i="2"/>
  <c r="J133" i="2"/>
  <c r="AS94" i="1"/>
  <c r="J307" i="3"/>
  <c r="BK290" i="3"/>
  <c r="J283" i="3"/>
  <c r="BK266" i="3"/>
  <c r="J241" i="3"/>
  <c r="BK237" i="3"/>
  <c r="J230" i="3"/>
  <c r="BK220" i="3"/>
  <c r="J184" i="3"/>
  <c r="BK158" i="3"/>
  <c r="BK143" i="3"/>
  <c r="J328" i="3"/>
  <c r="BK321" i="3"/>
  <c r="BK314" i="3"/>
  <c r="J301" i="3"/>
  <c r="BK296" i="3"/>
  <c r="BK269" i="3"/>
  <c r="BK256" i="3"/>
  <c r="J240" i="3"/>
  <c r="BK232" i="3"/>
  <c r="J220" i="3"/>
  <c r="J190" i="3"/>
  <c r="BK163" i="3"/>
  <c r="BK145" i="3"/>
  <c r="BK325" i="3"/>
  <c r="J315" i="3"/>
  <c r="J269" i="3"/>
  <c r="BK247" i="3"/>
  <c r="BK231" i="3"/>
  <c r="BK214" i="3"/>
  <c r="J161" i="3"/>
  <c r="J136" i="3"/>
  <c r="BK317" i="3"/>
  <c r="BK298" i="3"/>
  <c r="J293" i="3"/>
  <c r="BK275" i="3"/>
  <c r="BK238" i="3"/>
  <c r="J210" i="3"/>
  <c r="BK161" i="3"/>
  <c r="J153" i="3"/>
  <c r="J147" i="4"/>
  <c r="J132" i="4"/>
  <c r="BK130" i="4"/>
  <c r="BK125" i="4"/>
  <c r="J138" i="4"/>
  <c r="BK147" i="4"/>
  <c r="J136" i="4"/>
  <c r="BK129" i="4"/>
  <c r="J124" i="4"/>
  <c r="BK342" i="2"/>
  <c r="J330" i="2"/>
  <c r="BK314" i="2"/>
  <c r="J286" i="2"/>
  <c r="J274" i="2"/>
  <c r="J256" i="2"/>
  <c r="BK238" i="2"/>
  <c r="BK203" i="2"/>
  <c r="BK176" i="2"/>
  <c r="J158" i="2"/>
  <c r="BK320" i="2"/>
  <c r="BK304" i="2"/>
  <c r="BK274" i="2"/>
  <c r="J238" i="2"/>
  <c r="J213" i="2"/>
  <c r="J203" i="2"/>
  <c r="BK197" i="2"/>
  <c r="BK173" i="2"/>
  <c r="BK167" i="2"/>
  <c r="BK129" i="2"/>
  <c r="BK333" i="2"/>
  <c r="J326" i="2"/>
  <c r="BK307" i="2"/>
  <c r="J278" i="2"/>
  <c r="BK269" i="2"/>
  <c r="BK259" i="2"/>
  <c r="BK251" i="2"/>
  <c r="J242" i="2"/>
  <c r="J202" i="2"/>
  <c r="J175" i="2"/>
  <c r="J164" i="2"/>
  <c r="BK279" i="2"/>
  <c r="J269" i="2"/>
  <c r="J259" i="2"/>
  <c r="BK209" i="2"/>
  <c r="J176" i="2"/>
  <c r="BK158" i="2"/>
  <c r="J136" i="2"/>
  <c r="BK126" i="2"/>
  <c r="J330" i="3"/>
  <c r="BK327" i="3"/>
  <c r="J318" i="3"/>
  <c r="J314" i="3"/>
  <c r="BK301" i="3"/>
  <c r="J287" i="3"/>
  <c r="BK277" i="3"/>
  <c r="J259" i="3"/>
  <c r="J252" i="3"/>
  <c r="J249" i="3"/>
  <c r="J238" i="3"/>
  <c r="BK233" i="3"/>
  <c r="J227" i="3"/>
  <c r="BK207" i="3"/>
  <c r="BK177" i="3"/>
  <c r="BK140" i="3"/>
  <c r="J325" i="3"/>
  <c r="J317" i="3"/>
  <c r="BK311" i="3"/>
  <c r="J298" i="3"/>
  <c r="BK285" i="3"/>
  <c r="J255" i="3"/>
  <c r="BK241" i="3"/>
  <c r="BK236" i="3"/>
  <c r="J214" i="3"/>
  <c r="BK184" i="3"/>
  <c r="J155" i="3"/>
  <c r="J143" i="3"/>
  <c r="BK324" i="3"/>
  <c r="BK287" i="3"/>
  <c r="BK255" i="3"/>
  <c r="J246" i="3"/>
  <c r="BK230" i="3"/>
  <c r="J207" i="3"/>
  <c r="BK153" i="3"/>
  <c r="BK147" i="3"/>
  <c r="J319" i="3"/>
  <c r="J311" i="3"/>
  <c r="J291" i="3"/>
  <c r="J272" i="3"/>
  <c r="BK234" i="3"/>
  <c r="BK199" i="3"/>
  <c r="J158" i="3"/>
  <c r="J139" i="3"/>
  <c r="J137" i="4"/>
  <c r="BK141" i="4"/>
  <c r="BK128" i="4"/>
  <c r="J146" i="4"/>
  <c r="BK127" i="4"/>
  <c r="J141" i="4"/>
  <c r="J130" i="4"/>
  <c r="J256" i="3"/>
  <c r="BK242" i="3"/>
  <c r="J232" i="3"/>
  <c r="BK226" i="3"/>
  <c r="BK181" i="3"/>
  <c r="J147" i="3"/>
  <c r="BK136" i="3"/>
  <c r="BK318" i="3"/>
  <c r="J308" i="3"/>
  <c r="BK297" i="3"/>
  <c r="J290" i="3"/>
  <c r="BK259" i="3"/>
  <c r="BK246" i="3"/>
  <c r="J237" i="3"/>
  <c r="J231" i="3"/>
  <c r="BK210" i="3"/>
  <c r="J175" i="3"/>
  <c r="BK149" i="3"/>
  <c r="J321" i="3"/>
  <c r="J275" i="3"/>
  <c r="BK249" i="3"/>
  <c r="J235" i="3"/>
  <c r="J226" i="3"/>
  <c r="J163" i="3"/>
  <c r="J152" i="3"/>
  <c r="J327" i="3"/>
  <c r="J316" i="3"/>
  <c r="J297" i="3"/>
  <c r="BK283" i="3"/>
  <c r="J242" i="3"/>
  <c r="BK235" i="3"/>
  <c r="BK190" i="3"/>
  <c r="J156" i="3"/>
  <c r="BK152" i="3"/>
  <c r="J145" i="4"/>
  <c r="J127" i="4"/>
  <c r="J129" i="4"/>
  <c r="BK124" i="4"/>
  <c r="J126" i="4"/>
  <c r="BK146" i="4"/>
  <c r="BK132" i="4"/>
  <c r="J125" i="4"/>
  <c r="R135" i="3" l="1"/>
  <c r="T198" i="3"/>
  <c r="P225" i="3"/>
  <c r="R243" i="3"/>
  <c r="R268" i="3"/>
  <c r="T276" i="3"/>
  <c r="T267" i="3" s="1"/>
  <c r="T286" i="3"/>
  <c r="T292" i="3"/>
  <c r="BK300" i="3"/>
  <c r="BK310" i="3"/>
  <c r="J310" i="3"/>
  <c r="J113" i="3"/>
  <c r="BK125" i="2"/>
  <c r="P125" i="2"/>
  <c r="BK208" i="2"/>
  <c r="J208" i="2"/>
  <c r="J100" i="2"/>
  <c r="R208" i="2"/>
  <c r="T258" i="2"/>
  <c r="R329" i="2"/>
  <c r="P135" i="3"/>
  <c r="BK198" i="3"/>
  <c r="J198" i="3"/>
  <c r="J100" i="3"/>
  <c r="R225" i="3"/>
  <c r="T243" i="3"/>
  <c r="T268" i="3"/>
  <c r="R276" i="3"/>
  <c r="R286" i="3"/>
  <c r="R292" i="3"/>
  <c r="P300" i="3"/>
  <c r="P310" i="3"/>
  <c r="R123" i="4"/>
  <c r="P135" i="4"/>
  <c r="P122" i="4" s="1"/>
  <c r="P121" i="4" s="1"/>
  <c r="AU97" i="1" s="1"/>
  <c r="BK144" i="4"/>
  <c r="J144" i="4" s="1"/>
  <c r="J101" i="4" s="1"/>
  <c r="P144" i="4"/>
  <c r="T125" i="2"/>
  <c r="P208" i="2"/>
  <c r="BK258" i="2"/>
  <c r="J258" i="2"/>
  <c r="J101" i="2"/>
  <c r="R258" i="2"/>
  <c r="P329" i="2"/>
  <c r="BK135" i="3"/>
  <c r="J135" i="3" s="1"/>
  <c r="J98" i="3" s="1"/>
  <c r="R198" i="3"/>
  <c r="T225" i="3"/>
  <c r="BK243" i="3"/>
  <c r="J243" i="3" s="1"/>
  <c r="J104" i="3" s="1"/>
  <c r="BK268" i="3"/>
  <c r="J268" i="3"/>
  <c r="J107" i="3"/>
  <c r="BK276" i="3"/>
  <c r="J276" i="3"/>
  <c r="J108" i="3"/>
  <c r="BK286" i="3"/>
  <c r="BK267" i="3" s="1"/>
  <c r="J267" i="3" s="1"/>
  <c r="J106" i="3" s="1"/>
  <c r="J286" i="3"/>
  <c r="J109" i="3" s="1"/>
  <c r="BK292" i="3"/>
  <c r="J292" i="3" s="1"/>
  <c r="J110" i="3" s="1"/>
  <c r="R300" i="3"/>
  <c r="T310" i="3"/>
  <c r="BK123" i="4"/>
  <c r="J123" i="4"/>
  <c r="J98" i="4"/>
  <c r="T123" i="4"/>
  <c r="BK135" i="4"/>
  <c r="J135" i="4"/>
  <c r="J100" i="4" s="1"/>
  <c r="T135" i="4"/>
  <c r="R144" i="4"/>
  <c r="R125" i="2"/>
  <c r="BK204" i="2"/>
  <c r="J204" i="2"/>
  <c r="J99" i="2"/>
  <c r="P204" i="2"/>
  <c r="R204" i="2"/>
  <c r="R124" i="2" s="1"/>
  <c r="R123" i="2" s="1"/>
  <c r="T204" i="2"/>
  <c r="T208" i="2"/>
  <c r="P258" i="2"/>
  <c r="BK329" i="2"/>
  <c r="J329" i="2"/>
  <c r="J102" i="2"/>
  <c r="T135" i="3"/>
  <c r="T134" i="3"/>
  <c r="P198" i="3"/>
  <c r="BK225" i="3"/>
  <c r="J225" i="3"/>
  <c r="J103" i="3"/>
  <c r="P243" i="3"/>
  <c r="P268" i="3"/>
  <c r="P276" i="3"/>
  <c r="P286" i="3"/>
  <c r="P292" i="3"/>
  <c r="T300" i="3"/>
  <c r="T299" i="3"/>
  <c r="R310" i="3"/>
  <c r="P123" i="4"/>
  <c r="R135" i="4"/>
  <c r="T144" i="4"/>
  <c r="BK183" i="3"/>
  <c r="J183" i="3" s="1"/>
  <c r="J99" i="3" s="1"/>
  <c r="BK265" i="3"/>
  <c r="J265" i="3"/>
  <c r="J105" i="3"/>
  <c r="BK341" i="2"/>
  <c r="J341" i="2"/>
  <c r="J103" i="2"/>
  <c r="BK213" i="3"/>
  <c r="J213" i="3"/>
  <c r="J101" i="3" s="1"/>
  <c r="BK219" i="3"/>
  <c r="J219" i="3" s="1"/>
  <c r="J102" i="3" s="1"/>
  <c r="BK131" i="4"/>
  <c r="J131" i="4"/>
  <c r="J99" i="4"/>
  <c r="J300" i="3"/>
  <c r="J112" i="3"/>
  <c r="J89" i="4"/>
  <c r="F92" i="4"/>
  <c r="E85" i="4"/>
  <c r="BE124" i="4"/>
  <c r="BE128" i="4"/>
  <c r="BE130" i="4"/>
  <c r="BE132" i="4"/>
  <c r="BE136" i="4"/>
  <c r="BE141" i="4"/>
  <c r="BE137" i="4"/>
  <c r="BE145" i="4"/>
  <c r="BE146" i="4"/>
  <c r="BE147" i="4"/>
  <c r="BE125" i="4"/>
  <c r="BE126" i="4"/>
  <c r="BE127" i="4"/>
  <c r="BE129" i="4"/>
  <c r="BE138" i="4"/>
  <c r="E85" i="3"/>
  <c r="BE143" i="3"/>
  <c r="BE145" i="3"/>
  <c r="BE147" i="3"/>
  <c r="BE163" i="3"/>
  <c r="BE214" i="3"/>
  <c r="BE220" i="3"/>
  <c r="BE227" i="3"/>
  <c r="BE228" i="3"/>
  <c r="BE230" i="3"/>
  <c r="BE231" i="3"/>
  <c r="BE236" i="3"/>
  <c r="BE240" i="3"/>
  <c r="BE255" i="3"/>
  <c r="BE256" i="3"/>
  <c r="BE266" i="3"/>
  <c r="BE285" i="3"/>
  <c r="BE287" i="3"/>
  <c r="BE301" i="3"/>
  <c r="BE313" i="3"/>
  <c r="BE314" i="3"/>
  <c r="BE318" i="3"/>
  <c r="BE319" i="3"/>
  <c r="BE325" i="3"/>
  <c r="J89" i="3"/>
  <c r="F92" i="3"/>
  <c r="BE139" i="3"/>
  <c r="BE140" i="3"/>
  <c r="BE161" i="3"/>
  <c r="BE175" i="3"/>
  <c r="BE177" i="3"/>
  <c r="BE181" i="3"/>
  <c r="BE184" i="3"/>
  <c r="BE207" i="3"/>
  <c r="BE232" i="3"/>
  <c r="BE233" i="3"/>
  <c r="BE238" i="3"/>
  <c r="BE239" i="3"/>
  <c r="BE242" i="3"/>
  <c r="BE246" i="3"/>
  <c r="BE249" i="3"/>
  <c r="BE259" i="3"/>
  <c r="BE269" i="3"/>
  <c r="BE283" i="3"/>
  <c r="BE290" i="3"/>
  <c r="BE291" i="3"/>
  <c r="BE296" i="3"/>
  <c r="BE298" i="3"/>
  <c r="BE308" i="3"/>
  <c r="BE311" i="3"/>
  <c r="BE315" i="3"/>
  <c r="BE317" i="3"/>
  <c r="BE328" i="3"/>
  <c r="J125" i="2"/>
  <c r="J98" i="2" s="1"/>
  <c r="BE136" i="3"/>
  <c r="BE152" i="3"/>
  <c r="BE156" i="3"/>
  <c r="BE158" i="3"/>
  <c r="BE199" i="3"/>
  <c r="BE203" i="3"/>
  <c r="BE226" i="3"/>
  <c r="BE234" i="3"/>
  <c r="BE237" i="3"/>
  <c r="BE244" i="3"/>
  <c r="BE252" i="3"/>
  <c r="BE272" i="3"/>
  <c r="BE275" i="3"/>
  <c r="BE277" i="3"/>
  <c r="BE149" i="3"/>
  <c r="BE150" i="3"/>
  <c r="BE153" i="3"/>
  <c r="BE155" i="3"/>
  <c r="BE190" i="3"/>
  <c r="BE210" i="3"/>
  <c r="BE235" i="3"/>
  <c r="BE241" i="3"/>
  <c r="BE247" i="3"/>
  <c r="BE293" i="3"/>
  <c r="BE297" i="3"/>
  <c r="BE307" i="3"/>
  <c r="BE316" i="3"/>
  <c r="BE321" i="3"/>
  <c r="BE323" i="3"/>
  <c r="BE324" i="3"/>
  <c r="BE327" i="3"/>
  <c r="BE330" i="3"/>
  <c r="E113" i="2"/>
  <c r="BE164" i="2"/>
  <c r="BE170" i="2"/>
  <c r="BE173" i="2"/>
  <c r="BE179" i="2"/>
  <c r="BE195" i="2"/>
  <c r="BE197" i="2"/>
  <c r="BE202" i="2"/>
  <c r="BE213" i="2"/>
  <c r="BE225" i="2"/>
  <c r="BE229" i="2"/>
  <c r="BE245" i="2"/>
  <c r="BE251" i="2"/>
  <c r="BE267" i="2"/>
  <c r="BE274" i="2"/>
  <c r="BE286" i="2"/>
  <c r="BE302" i="2"/>
  <c r="J89" i="2"/>
  <c r="F92" i="2"/>
  <c r="BE126" i="2"/>
  <c r="BE136" i="2"/>
  <c r="BE167" i="2"/>
  <c r="BE176" i="2"/>
  <c r="BE203" i="2"/>
  <c r="BE206" i="2"/>
  <c r="BE209" i="2"/>
  <c r="BE238" i="2"/>
  <c r="BE253" i="2"/>
  <c r="BE256" i="2"/>
  <c r="BE270" i="2"/>
  <c r="BE279" i="2"/>
  <c r="BE284" i="2"/>
  <c r="BE326" i="2"/>
  <c r="BE331" i="2"/>
  <c r="BE133" i="2"/>
  <c r="BE141" i="2"/>
  <c r="BE158" i="2"/>
  <c r="BE175" i="2"/>
  <c r="BE248" i="2"/>
  <c r="BE277" i="2"/>
  <c r="BE278" i="2"/>
  <c r="BE314" i="2"/>
  <c r="BE330" i="2"/>
  <c r="BE339" i="2"/>
  <c r="BE129" i="2"/>
  <c r="BE139" i="2"/>
  <c r="BE165" i="2"/>
  <c r="BE196" i="2"/>
  <c r="BE199" i="2"/>
  <c r="BE205" i="2"/>
  <c r="BE242" i="2"/>
  <c r="BE259" i="2"/>
  <c r="BE268" i="2"/>
  <c r="BE269" i="2"/>
  <c r="BE271" i="2"/>
  <c r="BE304" i="2"/>
  <c r="BE307" i="2"/>
  <c r="BE312" i="2"/>
  <c r="BE320" i="2"/>
  <c r="BE333" i="2"/>
  <c r="BE342" i="2"/>
  <c r="F37" i="2"/>
  <c r="BD95" i="1"/>
  <c r="F35" i="3"/>
  <c r="BB96" i="1"/>
  <c r="F36" i="4"/>
  <c r="BC97" i="1"/>
  <c r="F35" i="4"/>
  <c r="BB97" i="1"/>
  <c r="F35" i="2"/>
  <c r="BB95" i="1"/>
  <c r="F36" i="2"/>
  <c r="BC95" i="1"/>
  <c r="F36" i="3"/>
  <c r="BC96" i="1"/>
  <c r="F34" i="2"/>
  <c r="BA95" i="1"/>
  <c r="F34" i="3"/>
  <c r="BA96" i="1"/>
  <c r="J34" i="3"/>
  <c r="AW96" i="1"/>
  <c r="J34" i="4"/>
  <c r="AW97" i="1"/>
  <c r="J34" i="2"/>
  <c r="AW95" i="1"/>
  <c r="F37" i="3"/>
  <c r="BD96" i="1"/>
  <c r="F34" i="4"/>
  <c r="BA97" i="1"/>
  <c r="F37" i="4"/>
  <c r="BD97" i="1"/>
  <c r="T124" i="2" l="1"/>
  <c r="T123" i="2"/>
  <c r="R122" i="4"/>
  <c r="R121" i="4"/>
  <c r="BK299" i="3"/>
  <c r="J299" i="3"/>
  <c r="J111" i="3"/>
  <c r="R267" i="3"/>
  <c r="T122" i="4"/>
  <c r="T121" i="4"/>
  <c r="R299" i="3"/>
  <c r="BK124" i="2"/>
  <c r="BK123" i="2" s="1"/>
  <c r="J123" i="2" s="1"/>
  <c r="J96" i="2" s="1"/>
  <c r="T133" i="3"/>
  <c r="BK134" i="3"/>
  <c r="J134" i="3"/>
  <c r="J97" i="3"/>
  <c r="P267" i="3"/>
  <c r="P299" i="3"/>
  <c r="P134" i="3"/>
  <c r="P133" i="3"/>
  <c r="AU96" i="1"/>
  <c r="P124" i="2"/>
  <c r="P123" i="2"/>
  <c r="AU95" i="1" s="1"/>
  <c r="R134" i="3"/>
  <c r="BK122" i="4"/>
  <c r="J122" i="4"/>
  <c r="J97" i="4"/>
  <c r="BK133" i="3"/>
  <c r="J133" i="3"/>
  <c r="J96" i="3"/>
  <c r="F33" i="3"/>
  <c r="AZ96" i="1"/>
  <c r="F33" i="2"/>
  <c r="AZ95" i="1"/>
  <c r="J33" i="3"/>
  <c r="AV96" i="1"/>
  <c r="AT96" i="1"/>
  <c r="BA94" i="1"/>
  <c r="W30" i="1"/>
  <c r="BB94" i="1"/>
  <c r="AX94" i="1"/>
  <c r="J33" i="2"/>
  <c r="AV95" i="1"/>
  <c r="AT95" i="1"/>
  <c r="F33" i="4"/>
  <c r="AZ97" i="1"/>
  <c r="BD94" i="1"/>
  <c r="W33" i="1"/>
  <c r="BC94" i="1"/>
  <c r="W32" i="1"/>
  <c r="J33" i="4"/>
  <c r="AV97" i="1"/>
  <c r="AT97" i="1"/>
  <c r="R133" i="3" l="1"/>
  <c r="J124" i="2"/>
  <c r="J97" i="2" s="1"/>
  <c r="BK121" i="4"/>
  <c r="J121" i="4"/>
  <c r="AU94" i="1"/>
  <c r="J30" i="2"/>
  <c r="AG95" i="1"/>
  <c r="AG94" i="1" s="1"/>
  <c r="AK26" i="1" s="1"/>
  <c r="J30" i="4"/>
  <c r="AG97" i="1"/>
  <c r="J30" i="3"/>
  <c r="AG96" i="1"/>
  <c r="AW94" i="1"/>
  <c r="AK30" i="1"/>
  <c r="AY94" i="1"/>
  <c r="W31" i="1"/>
  <c r="AZ94" i="1"/>
  <c r="W29" i="1"/>
  <c r="J39" i="4" l="1"/>
  <c r="J39" i="2"/>
  <c r="J96" i="4"/>
  <c r="J39" i="3"/>
  <c r="AN96" i="1"/>
  <c r="AN95" i="1"/>
  <c r="AN97" i="1"/>
  <c r="AV94" i="1"/>
  <c r="AK29" i="1" s="1"/>
  <c r="AK35" i="1" s="1"/>
  <c r="AT94" i="1" l="1"/>
  <c r="AN94" i="1" s="1"/>
</calcChain>
</file>

<file path=xl/sharedStrings.xml><?xml version="1.0" encoding="utf-8"?>
<sst xmlns="http://schemas.openxmlformats.org/spreadsheetml/2006/main" count="5297" uniqueCount="872">
  <si>
    <t>Export Komplet</t>
  </si>
  <si>
    <t/>
  </si>
  <si>
    <t>2.0</t>
  </si>
  <si>
    <t>False</t>
  </si>
  <si>
    <t>{3aea8fca-6d32-4f01-aa14-db9e2668ba45}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</si>
  <si>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</si>
  <si>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</si>
  <si>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</si>
  <si>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</si>
  <si>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</si>
  <si>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</si>
  <si>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</si>
  <si>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</si>
  <si>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</si>
  <si>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2024531(1)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</si>
  <si>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</si>
  <si>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</si>
  <si>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Výdejní místo požární vody v Mnichově Hradišti</t>
  </si>
  <si>
    <t>KSO:</t>
  </si>
  <si>
    <t>CC-CZ:</t>
  </si>
  <si>
    <t>Místo:</t>
  </si>
  <si>
    <t>Mnichovo Hradiště</t>
  </si>
  <si>
    <t>Datum:</t>
  </si>
  <si>
    <t>25. 9. 2024</t>
  </si>
  <si>
    <t>Zadavatel:</t>
  </si>
  <si>
    <t>IČ:</t>
  </si>
  <si>
    <t>Vodovody a Kanalizace Mladá Boleslav, a. s.</t>
  </si>
  <si>
    <t>DIČ:</t>
  </si>
  <si>
    <t>Uchazeč:</t>
  </si>
  <si>
    <t>Vyplň údaj</t>
  </si>
  <si>
    <t>Projektant:</t>
  </si>
  <si>
    <t>ANITAS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</si>
  <si>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</si>
  <si>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</si>
  <si>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</si>
  <si>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</si>
  <si>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</si>
  <si>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</si>
  <si>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</si>
  <si>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</si>
  <si>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</si>
  <si>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</si>
  <si>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</si>
  <si>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</si>
  <si>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</si>
  <si>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</si>
  <si>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</si>
  <si>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</si>
  <si>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</si>
  <si>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</si>
  <si>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</si>
  <si>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</si>
  <si>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</si>
  <si>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</si>
  <si>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</si>
  <si>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</si>
  <si>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</si>
  <si>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</si>
  <si>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</si>
  <si>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</si>
  <si>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</si>
  <si>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</si>
  <si>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</si>
  <si>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</si>
  <si>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</si>
  <si>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</si>
  <si>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</si>
  <si>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</si>
  <si>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</si>
  <si>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</si>
  <si>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</si>
  <si>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</si>
  <si>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</si>
  <si>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</si>
  <si>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</si>
  <si>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</si>
  <si>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</si>
  <si>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</si>
  <si>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</si>
  <si>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</si>
  <si>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</si>
  <si>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</t>
  </si>
  <si>
    <t>STA</t>
  </si>
  <si>
    <t>1</t>
  </si>
  <si>
    <t>{ddc28417-e08d-4e80-8551-a53a73456a08}</t>
  </si>
  <si>
    <t>2</t>
  </si>
  <si>
    <t>SO 02</t>
  </si>
  <si>
    <t>Výdej vody</t>
  </si>
  <si>
    <t>{7b81a8cc-2edb-4930-91f3-118b08f2fc7f}</t>
  </si>
  <si>
    <t>VRN</t>
  </si>
  <si>
    <t>Vedlejší rozpočtové náklady</t>
  </si>
  <si>
    <t>{6a54616b-ebfb-48bb-b927-b5cd367e5680}</t>
  </si>
  <si>
    <t>KRYCÍ LIST SOUPISU PRACÍ</t>
  </si>
  <si>
    <t>Objekt:</t>
  </si>
  <si>
    <t>SO 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</si>
  <si>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</si>
  <si>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</si>
  <si>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</si>
  <si>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</si>
  <si>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</si>
  <si>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</si>
  <si>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</si>
  <si>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</si>
  <si>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</si>
  <si>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</si>
  <si>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</si>
  <si>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</si>
  <si>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</si>
  <si>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</si>
  <si>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</si>
  <si>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</si>
  <si>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</si>
  <si>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</si>
  <si>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</si>
  <si>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</si>
  <si>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</si>
  <si>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</si>
  <si>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</si>
  <si>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</si>
  <si>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</si>
  <si>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</si>
  <si>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</si>
  <si>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</si>
  <si>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</si>
  <si>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</si>
  <si>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</si>
  <si>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</si>
  <si>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</si>
  <si>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4</t>
  </si>
  <si>
    <t>1852580510</t>
  </si>
  <si>
    <t>VV</t>
  </si>
  <si>
    <t>"nálety - odhad 175 m2"</t>
  </si>
  <si>
    <t>175</t>
  </si>
  <si>
    <t>113107163</t>
  </si>
  <si>
    <t>Odstranění podkladu z kameniva drceného tl přes 200 do 300 mm strojně pl přes 50 do 200 m2</t>
  </si>
  <si>
    <t>520675830</t>
  </si>
  <si>
    <t>"KONSTRUKCE VOZOVKY: D1-N-6-V-PIII"</t>
  </si>
  <si>
    <t>"odstranění stávajích konstrukčních vrstev vozovky po odfrézování v plné konstrukci vozovky - odhad tl. 300 mm"</t>
  </si>
  <si>
    <t>53*2</t>
  </si>
  <si>
    <t>3</t>
  </si>
  <si>
    <t>113154512</t>
  </si>
  <si>
    <t>Frézování živičného krytu tl 40 mm pruh š do 0,5 m pl do 500 m2</t>
  </si>
  <si>
    <t>-543809387</t>
  </si>
  <si>
    <t>"vytvoření přesahu pro obrusnou vrstvu"</t>
  </si>
  <si>
    <t>53*0,5+2*3*0,5</t>
  </si>
  <si>
    <t>113154528</t>
  </si>
  <si>
    <t>Frézování živičného krytu tl 100 mm pruh š přes 0,5 m pl do 500 m2</t>
  </si>
  <si>
    <t>1420875494</t>
  </si>
  <si>
    <t>"odfrézování základní plochy"</t>
  </si>
  <si>
    <t>53*2,5</t>
  </si>
  <si>
    <t>5</t>
  </si>
  <si>
    <t>121151113</t>
  </si>
  <si>
    <t>Sejmutí ornice plochy do 500 m2 tl vrstvy do 200 mm strojně</t>
  </si>
  <si>
    <t>-353006099</t>
  </si>
  <si>
    <t>53*5+50</t>
  </si>
  <si>
    <t>6</t>
  </si>
  <si>
    <t>122252203</t>
  </si>
  <si>
    <t>Odkopávky a prokopávky nezapažené pro silnice a dálnice v hornině třídy těžitelnosti I objem do 100 m3 strojně</t>
  </si>
  <si>
    <t>m3</t>
  </si>
  <si>
    <t>-2035904245</t>
  </si>
  <si>
    <t>"odkop v plné konstrukci vozovky po odstranění konstrukčních vrstev vozovky"</t>
  </si>
  <si>
    <t>53*2*(0,52-0,1-0,3)</t>
  </si>
  <si>
    <t>"odkop v plné konstrukci vozovky po sejmutí ornice"</t>
  </si>
  <si>
    <t>(30+20)*1,9/2*(0,52-0,15)</t>
  </si>
  <si>
    <t>"KONSTRUKCE VOZOVKY – POJÍŽDĚNÉ DLÁŽDĚNÉ PLOCHY: D1-D-1-V-PIII (47 m2)"</t>
  </si>
  <si>
    <t>47*0,54</t>
  </si>
  <si>
    <t>47*0,5/2</t>
  </si>
  <si>
    <t>"KONSTRUKCE ZPEVNĚNÝCH PLOCH: D2-D-1-O-PIII (38 m2)"</t>
  </si>
  <si>
    <t>38*(0,37-0,15)</t>
  </si>
  <si>
    <t>Mezisoučet</t>
  </si>
  <si>
    <t>"+10% navíc (obruby, palisády apod.)"</t>
  </si>
  <si>
    <t>75,785*10/100</t>
  </si>
  <si>
    <t>Součet</t>
  </si>
  <si>
    <t>7</t>
  </si>
  <si>
    <t>162251102</t>
  </si>
  <si>
    <t>Vodorovné přemístění přes 20 do 50 m výkopku/sypaniny z horniny třídy těžitelnosti I skupiny 1 až 3</t>
  </si>
  <si>
    <t>-1100944625</t>
  </si>
  <si>
    <t>"sejmutá ornice na mezideponii v místě"</t>
  </si>
  <si>
    <t>315*0,15</t>
  </si>
  <si>
    <t>"sejmutá ornice z mezideponie pro zpětné rozprostření"</t>
  </si>
  <si>
    <t>8</t>
  </si>
  <si>
    <t>162301501</t>
  </si>
  <si>
    <t>Vodorovné přemístění křovin do 5 km D kmene do 100 mm</t>
  </si>
  <si>
    <t>468360412</t>
  </si>
  <si>
    <t>9</t>
  </si>
  <si>
    <t>162301981</t>
  </si>
  <si>
    <t>Příplatek k vodorovnému přemístění křovin D kmene do 100 mm ZKD 1 km</t>
  </si>
  <si>
    <t>1619743333</t>
  </si>
  <si>
    <t>175*5</t>
  </si>
  <si>
    <t>10</t>
  </si>
  <si>
    <t>162751117</t>
  </si>
  <si>
    <t>Vodorovné přemístění přes 9 000 do 10000 m výkopku/sypaniny z horniny třídy těžitelnosti I skupiny 1 až 3</t>
  </si>
  <si>
    <t>-936337710</t>
  </si>
  <si>
    <t>"materiál z odkopů"</t>
  </si>
  <si>
    <t>83,364</t>
  </si>
  <si>
    <t>11</t>
  </si>
  <si>
    <t>167151101</t>
  </si>
  <si>
    <t>Nakládání výkopku z hornin třídy těžitelnosti I skupiny 1 až 3 do 100 m3</t>
  </si>
  <si>
    <t>1304099002</t>
  </si>
  <si>
    <t>"sejmutá ornice na mezideponii pro zpětné rozprostření"</t>
  </si>
  <si>
    <t>171201231</t>
  </si>
  <si>
    <t>Poplatek za uložení zeminy a kamení na recyklační skládce (skládkovné) kód odpadu 17 05 04</t>
  </si>
  <si>
    <t>t</t>
  </si>
  <si>
    <t>-307779111</t>
  </si>
  <si>
    <t>83,364*2</t>
  </si>
  <si>
    <t>13</t>
  </si>
  <si>
    <t>171201239-R</t>
  </si>
  <si>
    <t>Poplatek za likvidaci dřevní hmoty (štěpkování, spálení apod.)</t>
  </si>
  <si>
    <t>1031424618</t>
  </si>
  <si>
    <t>14</t>
  </si>
  <si>
    <t>171251201</t>
  </si>
  <si>
    <t>Uložení sypaniny na skládky nebo meziskládky</t>
  </si>
  <si>
    <t>-144306814</t>
  </si>
  <si>
    <t>"sejmutá ornice ne mezideponii v místě"</t>
  </si>
  <si>
    <t>15</t>
  </si>
  <si>
    <t>181152302</t>
  </si>
  <si>
    <t>Úprava pláně pro silnice a dálnice v zářezech se zhutněním</t>
  </si>
  <si>
    <t>1069708488</t>
  </si>
  <si>
    <t>(30+20)*1,9/2</t>
  </si>
  <si>
    <t>47</t>
  </si>
  <si>
    <t>38</t>
  </si>
  <si>
    <t>238,5*10/100</t>
  </si>
  <si>
    <t>16</t>
  </si>
  <si>
    <t>181351104</t>
  </si>
  <si>
    <t>Rozprostření ornice tl vrstvy přes 200 do 250 mm pl přes 100 do 500 m2 v rovině nebo ve svahu do 1:5 strojně</t>
  </si>
  <si>
    <t>-150918016</t>
  </si>
  <si>
    <t>17</t>
  </si>
  <si>
    <t>181411131</t>
  </si>
  <si>
    <t>Založení parkového trávníku výsevem pl do 1000 m2 v rovině a ve svahu do 1:5</t>
  </si>
  <si>
    <t>-544079372</t>
  </si>
  <si>
    <t>18</t>
  </si>
  <si>
    <t>M</t>
  </si>
  <si>
    <t>00572470</t>
  </si>
  <si>
    <t>osivo směs travní univerzál</t>
  </si>
  <si>
    <t>kg</t>
  </si>
  <si>
    <t>2121646433</t>
  </si>
  <si>
    <t>126*0,02 'Přepočtené koeficientem množství</t>
  </si>
  <si>
    <t>19</t>
  </si>
  <si>
    <t>181951111</t>
  </si>
  <si>
    <t>Úprava pláně v hornině třídy těžitelnosti I skupiny 1 až 3 bez zhutnění strojně</t>
  </si>
  <si>
    <t>-213656250</t>
  </si>
  <si>
    <t>"trávník"</t>
  </si>
  <si>
    <t>126</t>
  </si>
  <si>
    <t>20</t>
  </si>
  <si>
    <t>184813511</t>
  </si>
  <si>
    <t>Chemické odplevelení před založením kultury postřikem na široko v rovině a svahu do 1:5 ručně</t>
  </si>
  <si>
    <t>97420746</t>
  </si>
  <si>
    <t>184813521</t>
  </si>
  <si>
    <t>Chemické odplevelení po založení kultury postřikem na široko v rovině a svahu do 1:5 ručně</t>
  </si>
  <si>
    <t>-2030236402</t>
  </si>
  <si>
    <t>Svislé a kompletní konstrukce</t>
  </si>
  <si>
    <t>22</t>
  </si>
  <si>
    <t>339921132</t>
  </si>
  <si>
    <t>Osazování betonových palisád do betonového základu v řadě výšky prvku přes 0,5 do 1 m</t>
  </si>
  <si>
    <t>m</t>
  </si>
  <si>
    <t>663023790</t>
  </si>
  <si>
    <t>23</t>
  </si>
  <si>
    <t>59228408</t>
  </si>
  <si>
    <t>palisáda tyčová hranatá betonová 110x110mm v 600mm přírodní</t>
  </si>
  <si>
    <t>kus</t>
  </si>
  <si>
    <t>-91635602</t>
  </si>
  <si>
    <t>7*9,99 'Přepočtené koeficientem množství</t>
  </si>
  <si>
    <t>Komunikace pozemní</t>
  </si>
  <si>
    <t>24</t>
  </si>
  <si>
    <t>564871011</t>
  </si>
  <si>
    <t>Podklad ze štěrkodrtě ŠD plochy do 100 m2 tl 250 mm</t>
  </si>
  <si>
    <t>-2080109827</t>
  </si>
  <si>
    <t>"+8% navíc"</t>
  </si>
  <si>
    <t>38*1,08</t>
  </si>
  <si>
    <t>25</t>
  </si>
  <si>
    <t>564871016</t>
  </si>
  <si>
    <t>Podklad ze štěrkodrtě ŠD plochy do 100 m2 tl 300 mm</t>
  </si>
  <si>
    <t>-1101288648</t>
  </si>
  <si>
    <t>"KONSTRUKCE VOZOVKY – POJÍŽDĚNÉ DLÁŽDĚNÉ PLOCHY: D1-D-1-V-PIII"</t>
  </si>
  <si>
    <t>"+8% navíc (pod obruby)"</t>
  </si>
  <si>
    <t>(153,5+47)*8/100</t>
  </si>
  <si>
    <t>26</t>
  </si>
  <si>
    <t>565145111</t>
  </si>
  <si>
    <t>Asfaltový beton vrstva podkladní ACP 16 (obalované kamenivo OKS) tl 60 mm š do 3 m</t>
  </si>
  <si>
    <t>2062392161</t>
  </si>
  <si>
    <t>27</t>
  </si>
  <si>
    <t>567122111</t>
  </si>
  <si>
    <t>Podklad ze směsi stmelené cementem SC C 8/10 (KSC I) tl 120 mm</t>
  </si>
  <si>
    <t>1149813062</t>
  </si>
  <si>
    <t>28</t>
  </si>
  <si>
    <t>573191111</t>
  </si>
  <si>
    <t>Postřik infiltrační kationaktivní emulzí v množství 1 kg/m2</t>
  </si>
  <si>
    <t>-1860402751</t>
  </si>
  <si>
    <t>29</t>
  </si>
  <si>
    <t>573231107</t>
  </si>
  <si>
    <t>Postřik živičný spojovací ze silniční emulze v množství 0,40 kg/m2</t>
  </si>
  <si>
    <t>1889874100</t>
  </si>
  <si>
    <t>"oměřeno digitálně z PD"</t>
  </si>
  <si>
    <t>211,1</t>
  </si>
  <si>
    <t>30</t>
  </si>
  <si>
    <t>577134111</t>
  </si>
  <si>
    <t>Asfaltový beton vrstva obrusná ACO 11+ (ABS) tř. I tl 40 mm š do 3 m z nemodifikovaného asfaltu</t>
  </si>
  <si>
    <t>69912106</t>
  </si>
  <si>
    <t>31</t>
  </si>
  <si>
    <t>596211110</t>
  </si>
  <si>
    <t>Kladení zámkové dlažby komunikací pro pěší ručně tl 60 mm skupiny A pl do 50 m2</t>
  </si>
  <si>
    <t>-136795251</t>
  </si>
  <si>
    <t>32</t>
  </si>
  <si>
    <t>59245018</t>
  </si>
  <si>
    <t>dlažba skladebná betonová 200x100mm tl 60mm přírodní</t>
  </si>
  <si>
    <t>-1945724447</t>
  </si>
  <si>
    <t>38*1,03 'Přepočtené koeficientem množství</t>
  </si>
  <si>
    <t>33</t>
  </si>
  <si>
    <t>596212210</t>
  </si>
  <si>
    <t>Kladení zámkové dlažby pozemních komunikací ručně tl 80 mm skupiny A pl do 50 m2</t>
  </si>
  <si>
    <t>1715403892</t>
  </si>
  <si>
    <t>34</t>
  </si>
  <si>
    <t>59245020</t>
  </si>
  <si>
    <t>dlažba skladebná betonová 200x100mm tl 80mm přírodní</t>
  </si>
  <si>
    <t>841765495</t>
  </si>
  <si>
    <t>47*1,03 'Přepočtené koeficientem množství</t>
  </si>
  <si>
    <t>Ostatní konstrukce a práce, bourání</t>
  </si>
  <si>
    <t>35</t>
  </si>
  <si>
    <t>914111111</t>
  </si>
  <si>
    <t>Montáž svislé dopravní značky do velikosti 1 m2 objímkami na sloupek nebo konzolu</t>
  </si>
  <si>
    <t>-1610739198</t>
  </si>
  <si>
    <t>"B28"</t>
  </si>
  <si>
    <t>"B1 + E13 text: „MIMO VOZIDEL HZS“</t>
  </si>
  <si>
    <t>2+2</t>
  </si>
  <si>
    <t>"E13 text: „VÝDEJNÍ MÍSTO POŽÁRNÍ VODY“</t>
  </si>
  <si>
    <t>36</t>
  </si>
  <si>
    <t>40445619</t>
  </si>
  <si>
    <t>zákazové, příkazové dopravní značky B1-B34, C1-15 500mm</t>
  </si>
  <si>
    <t>1877075229</t>
  </si>
  <si>
    <t>37</t>
  </si>
  <si>
    <t>40445650</t>
  </si>
  <si>
    <t>dodatkové tabulky E7, E12, E13 500x300mm</t>
  </si>
  <si>
    <t>1166950871</t>
  </si>
  <si>
    <t>914511112</t>
  </si>
  <si>
    <t>Montáž sloupku dopravních značek délky do 3,5 m s betonovým základem a patkou D 60 mm</t>
  </si>
  <si>
    <t>-199634621</t>
  </si>
  <si>
    <t>39</t>
  </si>
  <si>
    <t>40445225</t>
  </si>
  <si>
    <t>sloupek pro dopravní značku Zn D 60mm v 3,5m</t>
  </si>
  <si>
    <t>-1752748987</t>
  </si>
  <si>
    <t>40</t>
  </si>
  <si>
    <t>915111115</t>
  </si>
  <si>
    <t>Vodorovné dopravní značení dělící čáry souvislé š 125 mm základní žlutá barva</t>
  </si>
  <si>
    <t>375896293</t>
  </si>
  <si>
    <t>"V12c"</t>
  </si>
  <si>
    <t>8,77+2*3,04+16,88+3,69+45,15</t>
  </si>
  <si>
    <t>41</t>
  </si>
  <si>
    <t>915131111</t>
  </si>
  <si>
    <t>Vodorovné dopravní značení přechody pro chodce, šipky, symboly základní bílá barva</t>
  </si>
  <si>
    <t>1367902994</t>
  </si>
  <si>
    <t>"V9a"</t>
  </si>
  <si>
    <t>42</t>
  </si>
  <si>
    <t>915611111</t>
  </si>
  <si>
    <t>Předznačení vodorovného liniového značení</t>
  </si>
  <si>
    <t>-139094085</t>
  </si>
  <si>
    <t>43</t>
  </si>
  <si>
    <t>915621111</t>
  </si>
  <si>
    <t>Předznačení vodorovného plošného značení</t>
  </si>
  <si>
    <t>2059499507</t>
  </si>
  <si>
    <t>44</t>
  </si>
  <si>
    <t>916131213</t>
  </si>
  <si>
    <t>Osazení silničního obrubníku betonového stojatého s boční opěrou do lože z betonu prostého</t>
  </si>
  <si>
    <t>427606055</t>
  </si>
  <si>
    <t>2*3,69+2*3,1+16,88+5+12+5+11,86+7</t>
  </si>
  <si>
    <t>12,5-7</t>
  </si>
  <si>
    <t>2*3,1</t>
  </si>
  <si>
    <t>45</t>
  </si>
  <si>
    <t>59217031</t>
  </si>
  <si>
    <t>obrubník silniční betonový 1000x150x250mm</t>
  </si>
  <si>
    <t>-342572579</t>
  </si>
  <si>
    <t>83,02*1,02 'Přepočtené koeficientem množství</t>
  </si>
  <si>
    <t>46</t>
  </si>
  <si>
    <t>919726122</t>
  </si>
  <si>
    <t>Geotextilie pro ochranu, separaci a filtraci netkaná měrná hm přes 200 do 300 g/m2</t>
  </si>
  <si>
    <t>183152925</t>
  </si>
  <si>
    <t>919731121</t>
  </si>
  <si>
    <t>Zarovnání styčné plochy podkladu nebo krytu živičného tl do 50 mm</t>
  </si>
  <si>
    <t>1211051512</t>
  </si>
  <si>
    <t>53+2*3</t>
  </si>
  <si>
    <t>48</t>
  </si>
  <si>
    <t>919731122</t>
  </si>
  <si>
    <t>Zarovnání styčné plochy podkladu nebo krytu živičného tl přes 50 do 100 mm</t>
  </si>
  <si>
    <t>-1117839769</t>
  </si>
  <si>
    <t>"pro obruby v místě napojení rampy na stávající plochu"</t>
  </si>
  <si>
    <t>49</t>
  </si>
  <si>
    <t>919732221</t>
  </si>
  <si>
    <t>Styčná spára napojení nového živičného povrchu na stávající za tepla š 15 mm hl 25 mm bez prořezání</t>
  </si>
  <si>
    <t>-1219592197</t>
  </si>
  <si>
    <t>50</t>
  </si>
  <si>
    <t>919735111</t>
  </si>
  <si>
    <t>Řezání stávajícího živičného krytu hl do 50 mm</t>
  </si>
  <si>
    <t>398580242</t>
  </si>
  <si>
    <t>51</t>
  </si>
  <si>
    <t>919735112</t>
  </si>
  <si>
    <t>Řezání stávajícího živičného krytu hl přes 50 do 100 mm</t>
  </si>
  <si>
    <t>1291188585</t>
  </si>
  <si>
    <t>"příčné řezy pro odfrézování základní plochy"</t>
  </si>
  <si>
    <t>2*2,5</t>
  </si>
  <si>
    <t>52</t>
  </si>
  <si>
    <t>938908411</t>
  </si>
  <si>
    <t>Čištění vozovek splachováním vodou</t>
  </si>
  <si>
    <t>1438382477</t>
  </si>
  <si>
    <t>"finální úklid nové asfaltové plochy +10% navíc"</t>
  </si>
  <si>
    <t>211,1*1,1</t>
  </si>
  <si>
    <t>"průběžný úklid dotčených prostor (odhad 3x 500 m2)"</t>
  </si>
  <si>
    <t>3*500</t>
  </si>
  <si>
    <t>53</t>
  </si>
  <si>
    <t>938909311</t>
  </si>
  <si>
    <t>Čištění vozovek metením strojně podkladu nebo krytu betonového nebo živičného</t>
  </si>
  <si>
    <t>-695182228</t>
  </si>
  <si>
    <t>"po finální odfrézování (před pokládkou asfaltu) +10% navíc"</t>
  </si>
  <si>
    <t>997</t>
  </si>
  <si>
    <t>Přesun sutě</t>
  </si>
  <si>
    <t>54</t>
  </si>
  <si>
    <t>997221551</t>
  </si>
  <si>
    <t>Vodorovná doprava suti ze sypkých materiálů do 1 km</t>
  </si>
  <si>
    <t>-907259528</t>
  </si>
  <si>
    <t>55</t>
  </si>
  <si>
    <t>997221559</t>
  </si>
  <si>
    <t>Příplatek ZKD 1 km u vodorovné dopravy suti ze sypkých materiálů</t>
  </si>
  <si>
    <t>1594728188</t>
  </si>
  <si>
    <t>101,795*19 'Přepočtené koeficientem množství</t>
  </si>
  <si>
    <t>56</t>
  </si>
  <si>
    <t>997221873</t>
  </si>
  <si>
    <t>Poplatek za uložení na recyklační skládce (skládkovné) stavebního odpadu zeminy a kamení zatříděného do Katalogu odpadů pod kódem 17 05 04</t>
  </si>
  <si>
    <t>633890410</t>
  </si>
  <si>
    <t>"podkladní vrstvy (kamenivo)"</t>
  </si>
  <si>
    <t>46,64</t>
  </si>
  <si>
    <t>"z čištění vozovek"</t>
  </si>
  <si>
    <t>17,322+4,644</t>
  </si>
  <si>
    <t>57</t>
  </si>
  <si>
    <t>997221875</t>
  </si>
  <si>
    <t>Poplatek za uložení na recyklační skládce (skládkovné) stavebního odpadu asfaltového bez obsahu dehtu zatříděného do Katalogu odpadů pod kódem 17 03 02</t>
  </si>
  <si>
    <t>-2129385032</t>
  </si>
  <si>
    <t>2,714+30,475</t>
  </si>
  <si>
    <t>998</t>
  </si>
  <si>
    <t>Přesun hmot</t>
  </si>
  <si>
    <t>58</t>
  </si>
  <si>
    <t>998223011</t>
  </si>
  <si>
    <t>Přesun hmot pro pozemní komunikace s krytem dlážděným</t>
  </si>
  <si>
    <t>-1577177274</t>
  </si>
  <si>
    <t>SO 02 - Výdej vody</t>
  </si>
  <si>
    <t xml:space="preserve">    4 - Vodorovné konstrukce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</si>
  <si>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</si>
  <si>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</si>
  <si>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</si>
  <si>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</si>
  <si>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</si>
  <si>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</si>
  <si>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767 - Konstrukce zámečnické</t>
  </si>
  <si>
    <t>M - Práce a dodávky M</t>
  </si>
  <si>
    <t xml:space="preserve">    21-M - Elektromontáže</t>
  </si>
  <si>
    <t xml:space="preserve">    46-M - Zemní práce při extr.mont.pracích</t>
  </si>
  <si>
    <t>115101201</t>
  </si>
  <si>
    <t>Čerpání vody na dopravní výšku do 10 m průměrný přítok do 500 l/min</t>
  </si>
  <si>
    <t>hod</t>
  </si>
  <si>
    <t>1011716537</t>
  </si>
  <si>
    <t>"odhad"</t>
  </si>
  <si>
    <t>115101301</t>
  </si>
  <si>
    <t>Pohotovost čerpací soupravy pro dopravní výšku do 10 m přítok do 500 l/min</t>
  </si>
  <si>
    <t>den</t>
  </si>
  <si>
    <t>1425294889</t>
  </si>
  <si>
    <t>131251203</t>
  </si>
  <si>
    <t>Hloubení jam zapažených v hornině třídy těžitelnosti I skupiny 3 objem do 100 m3 strojně</t>
  </si>
  <si>
    <t>1665786960</t>
  </si>
  <si>
    <t>"jáma pro technologii"</t>
  </si>
  <si>
    <t>6,25*4,1*2,8</t>
  </si>
  <si>
    <t>132254201</t>
  </si>
  <si>
    <t>Hloubení zapažených rýh š do 2000 mm v hornině třídy těžitelnosti I skupiny 3 objem do 20 m3</t>
  </si>
  <si>
    <t>993964800</t>
  </si>
  <si>
    <t>(2+1,7)*2*1,9</t>
  </si>
  <si>
    <t>139001101</t>
  </si>
  <si>
    <t>Příplatek za ztížení vykopávky v blízkosti podzemního vedení</t>
  </si>
  <si>
    <t>945960048</t>
  </si>
  <si>
    <t>2*2*1,9</t>
  </si>
  <si>
    <t>151101101</t>
  </si>
  <si>
    <t>Zřízení příložného pažení a rozepření stěn rýh hl do 2 m</t>
  </si>
  <si>
    <t>-1765019548</t>
  </si>
  <si>
    <t>2*(2+1,7+2)*1,9</t>
  </si>
  <si>
    <t>151101111</t>
  </si>
  <si>
    <t>Odstranění příložného pažení a rozepření stěn rýh hl do 2 m</t>
  </si>
  <si>
    <t>-1607202238</t>
  </si>
  <si>
    <t>151101201</t>
  </si>
  <si>
    <t>Zřízení příložného pažení stěn výkopu hl do 4 m</t>
  </si>
  <si>
    <t>-59602485</t>
  </si>
  <si>
    <t>2*(6,25+4,1)*2,8</t>
  </si>
  <si>
    <t>151101211</t>
  </si>
  <si>
    <t>Odstranění příložného pažení stěn hl do 4 m</t>
  </si>
  <si>
    <t>609154973</t>
  </si>
  <si>
    <t>151101301</t>
  </si>
  <si>
    <t>Zřízení rozepření stěn při pažení příložném hl do 4 m</t>
  </si>
  <si>
    <t>1544651257</t>
  </si>
  <si>
    <t>151101311</t>
  </si>
  <si>
    <t>Odstranění rozepření stěn při pažení příložném hl do 4 m</t>
  </si>
  <si>
    <t>798471515</t>
  </si>
  <si>
    <t>1448870129</t>
  </si>
  <si>
    <t>71,75+14,06</t>
  </si>
  <si>
    <t>171152501</t>
  </si>
  <si>
    <t>Zhutnění podloží z hornin soudržných nebo nesoudržných pod násypy</t>
  </si>
  <si>
    <t>-177328231</t>
  </si>
  <si>
    <t>"Zemní pláň - hodnota modulu přetvárnosti podloží Edef,2 = min 35 MPa, Edef,2/Edef,1 = max 2,0"</t>
  </si>
  <si>
    <t>6,25*4,1</t>
  </si>
  <si>
    <t>288827213</t>
  </si>
  <si>
    <t>85,81*2</t>
  </si>
  <si>
    <t>174151101</t>
  </si>
  <si>
    <t>Zásyp jam, šachet rýh nebo kolem objektů sypaninou se zhutněním</t>
  </si>
  <si>
    <t>-1254775048</t>
  </si>
  <si>
    <t>"předpoklad výměny zeminy ze 100%"</t>
  </si>
  <si>
    <t>-4,4*2,1*2,3</t>
  </si>
  <si>
    <t>-6,25*4,1*(0,15+0,05)</t>
  </si>
  <si>
    <t>"rýha"</t>
  </si>
  <si>
    <t>-(2+1,7)*2*(0,15+0,25+0,3)</t>
  </si>
  <si>
    <t>10364100-R</t>
  </si>
  <si>
    <t>zemina nebo recyklát vhodný pro zásypy vč.nákupu a dopravy</t>
  </si>
  <si>
    <t>-661469427</t>
  </si>
  <si>
    <t>54,253*1,85</t>
  </si>
  <si>
    <t>175151101</t>
  </si>
  <si>
    <t>Obsypání potrubí strojně sypaninou bez prohození, uloženou do 3 m</t>
  </si>
  <si>
    <t>-431642952</t>
  </si>
  <si>
    <t>(2+1,7)*2*(0,25+0,3)</t>
  </si>
  <si>
    <t>-(2+1,7)*3,14*0,25*0,25/4</t>
  </si>
  <si>
    <t>58337310</t>
  </si>
  <si>
    <t>štěrkopísek frakce 0/4</t>
  </si>
  <si>
    <t>-549644925</t>
  </si>
  <si>
    <t>3,888*2 'Přepočtené koeficientem množství</t>
  </si>
  <si>
    <t>380326333-R</t>
  </si>
  <si>
    <t>D+M prefabrikovaná šachta - provedení dle specifikace vč. dopravy na místo a usazení jeřábem (bez zemních prací)</t>
  </si>
  <si>
    <t>kpl</t>
  </si>
  <si>
    <t>-1529463702</t>
  </si>
  <si>
    <t>1 ks šachta VA 1,5 x 3,8 m (vnitřní rozměr), vnitřní výška 1,8 m</t>
  </si>
  <si>
    <t>1 ks krycí prefa deska tl. 200 mm</t>
  </si>
  <si>
    <t>1x vstupní komín v=0,30 m</t>
  </si>
  <si>
    <t>dno šachty s čerpací prohlubní hl. 50 mm</t>
  </si>
  <si>
    <t>380326340-R</t>
  </si>
  <si>
    <t>D+M ovládací skříň plnícího místa</t>
  </si>
  <si>
    <t>-441312032</t>
  </si>
  <si>
    <t>Ovládací skříň dělená o rozměrech 1800 x 1750 mm, výška 1900 mm s dvoukřídlými uzamykatelnými dvířky</t>
  </si>
  <si>
    <t xml:space="preserve">Skříň bude opatřena zajištěním polohy ramene ovládajícího polohu plnícího potrubí, ukazatelem polohy vypouštěcího kohoutu včetně držáku vedení </t>
  </si>
  <si>
    <t>ovládání tohoto kohoutu</t>
  </si>
  <si>
    <t xml:space="preserve">Skříň bude v provedení, které odolná vandalismu, z prolamovaného plechu včetně vyspádovaného zastřešení s límcem okolo plnícího potrubí DN 250.  </t>
  </si>
  <si>
    <t>Sokl bude zesílen aby nedocházelo k deformacím od okolního terénu (štěrkové lože, zámková dlažba), např. silnějším falcovaným plechem</t>
  </si>
  <si>
    <t>Materiálové provedení: nerez 1.4404</t>
  </si>
  <si>
    <t>Vodorovné konstrukce</t>
  </si>
  <si>
    <t>451541111</t>
  </si>
  <si>
    <t>Lože pod potrubí otevřený výkop ze štěrkodrtě</t>
  </si>
  <si>
    <t>-35954389</t>
  </si>
  <si>
    <t>"pod šachtu"</t>
  </si>
  <si>
    <t>"zhutněné lože v tl. 150 mm ze štěrkodrtě"</t>
  </si>
  <si>
    <t>6,25*4,1*0,15</t>
  </si>
  <si>
    <t>451572111-R</t>
  </si>
  <si>
    <t>Lože pod potrubí, stoky a drobné objekty v otevřeném výkopu z kameniva 4 až 8 mm</t>
  </si>
  <si>
    <t>1380571123</t>
  </si>
  <si>
    <t>"vrchní kontaktní vrstva štěrku frakce 4-8 mm v tl. 50 mm"</t>
  </si>
  <si>
    <t>6,25*4,1*0,05</t>
  </si>
  <si>
    <t>451573111</t>
  </si>
  <si>
    <t>Lože pod potrubí otevřený výkop ze štěrkopísku</t>
  </si>
  <si>
    <t>1333853313</t>
  </si>
  <si>
    <t>"pod potrub (dno rýhy)"</t>
  </si>
  <si>
    <t>(2+1,7)*2*0,15</t>
  </si>
  <si>
    <t>452313171</t>
  </si>
  <si>
    <t>Podkladní bloky z betonu prostého bez zvýšených nároků na prostředí tř. C 30/37 otevřený výkop</t>
  </si>
  <si>
    <t>-1552166552</t>
  </si>
  <si>
    <t>"opěrné bloky"</t>
  </si>
  <si>
    <t>0,25</t>
  </si>
  <si>
    <t>582136113</t>
  </si>
  <si>
    <t>Kryt cementobetonový vyztužený tl 180 mm</t>
  </si>
  <si>
    <t>-1146276838</t>
  </si>
  <si>
    <t>4,45*2,4</t>
  </si>
  <si>
    <t>-0,8*0,9</t>
  </si>
  <si>
    <t>-1*1</t>
  </si>
  <si>
    <t>Úpravy povrchů, podlahy a osazování výplní</t>
  </si>
  <si>
    <t>633831111</t>
  </si>
  <si>
    <t>Zdrsnění povrchu betonových podlah kartáčováním ručně</t>
  </si>
  <si>
    <t>1516116591</t>
  </si>
  <si>
    <t>Trubní vedení</t>
  </si>
  <si>
    <t>850395121</t>
  </si>
  <si>
    <t>Výřez nebo výsek na potrubí z trub litinových tlakových nebo plastických hmot DN 400</t>
  </si>
  <si>
    <t>-516756465</t>
  </si>
  <si>
    <t>851361131</t>
  </si>
  <si>
    <t>Montáž potrubí z trub litinových hrdlových s integrovaným těsněním otevřený výkop DN 250</t>
  </si>
  <si>
    <t>1756435026</t>
  </si>
  <si>
    <t>55253020-R</t>
  </si>
  <si>
    <t>trouba vodovodní litinová hrdlová zkrácená dl do 1 m DN 250</t>
  </si>
  <si>
    <t>-1619067740</t>
  </si>
  <si>
    <t>0,3*1,01 'Přepočtené koeficientem množství</t>
  </si>
  <si>
    <t>857362122</t>
  </si>
  <si>
    <t>Montáž litinových tvarovek jednoosých přírubových otevřený výkop DN 250</t>
  </si>
  <si>
    <t>516654077</t>
  </si>
  <si>
    <t>55254071</t>
  </si>
  <si>
    <t>koleno 90° s patkou přírubové litinové vodovodní N-kus PN16 DN 250</t>
  </si>
  <si>
    <t>-1808573729</t>
  </si>
  <si>
    <t>857391131</t>
  </si>
  <si>
    <t>Montáž litinových tvarovek jednoosých hrdlových otevřený výkop s integrovaným těsněním DN 400</t>
  </si>
  <si>
    <t>-453019002</t>
  </si>
  <si>
    <t>55251031-R</t>
  </si>
  <si>
    <t>tvarovka přírubová s hrdlem z tvárné litiny TLT EU-kus dl 160mm DN 400</t>
  </si>
  <si>
    <t>-650981300</t>
  </si>
  <si>
    <t>857394122</t>
  </si>
  <si>
    <t>Montáž litinových tvarovek odbočných přírubových otevřený výkop DN 400</t>
  </si>
  <si>
    <t>405857479</t>
  </si>
  <si>
    <t>55251741-R</t>
  </si>
  <si>
    <t>tvarovka přírubová litinová s přírubovou odbočkou dl.900 mm T-kus DN 400/250</t>
  </si>
  <si>
    <t>-974037641</t>
  </si>
  <si>
    <t>891361112</t>
  </si>
  <si>
    <t>Montáž vodovodních šoupátek otevřený výkop DN 250</t>
  </si>
  <si>
    <t>-883639339</t>
  </si>
  <si>
    <t>42221328</t>
  </si>
  <si>
    <t>šoupátko pitná voda litina GGG 50 dlouhá stavební dl PN10/16 DN 250x450mm</t>
  </si>
  <si>
    <t>532925151</t>
  </si>
  <si>
    <t>42291082</t>
  </si>
  <si>
    <t>souprava zemní pro šoupátka DN 250-300mm Rd 2,0m</t>
  </si>
  <si>
    <t>2146533092</t>
  </si>
  <si>
    <t>891369951</t>
  </si>
  <si>
    <t>Montáž potrubních spojek hrdlo/příruba na potrubí z jakýchkoli trub DN 250</t>
  </si>
  <si>
    <t>1473080022</t>
  </si>
  <si>
    <t>31951010</t>
  </si>
  <si>
    <t>potrubní spojka jištěná proti posuvu hrdlo-příruba DN 250</t>
  </si>
  <si>
    <t>-661943940</t>
  </si>
  <si>
    <t>899401112</t>
  </si>
  <si>
    <t>Osazení poklopů uličních litinových šoupátkových</t>
  </si>
  <si>
    <t>1070428578</t>
  </si>
  <si>
    <t>42291352</t>
  </si>
  <si>
    <t>poklop litinový šoupátkový pro zemní soupravy osazení do terénu a do vozovky</t>
  </si>
  <si>
    <t>735866044</t>
  </si>
  <si>
    <t>916331112</t>
  </si>
  <si>
    <t>Osazení zahradního obrubníku betonového do lože z betonu s boční opěrou</t>
  </si>
  <si>
    <t>1017349293</t>
  </si>
  <si>
    <t>4,45+2*2,4</t>
  </si>
  <si>
    <t>59217001</t>
  </si>
  <si>
    <t>obrubník zahradní betonový 1000x50x250mm</t>
  </si>
  <si>
    <t>-102241510</t>
  </si>
  <si>
    <t>919716111</t>
  </si>
  <si>
    <t>Výztuž cementobetonového krytu ze svařovaných sítí hmotnosti do 7,5 kg/m2</t>
  </si>
  <si>
    <t>-1317923511</t>
  </si>
  <si>
    <t>8,96*7,5/1000</t>
  </si>
  <si>
    <t>92870567</t>
  </si>
  <si>
    <t>"ochrana litinových tvarovek v dotyku s betonem - blokem (2 vrsty)"</t>
  </si>
  <si>
    <t>953171022</t>
  </si>
  <si>
    <t>Osazování poklopů litinových nebo ocelových hm přes 50 do 100 kg - nádrže</t>
  </si>
  <si>
    <t>1243509966</t>
  </si>
  <si>
    <t>"montáž nerezového poklopu k prefabrikované šachtě"</t>
  </si>
  <si>
    <t>63126030-R</t>
  </si>
  <si>
    <t>dodávka poklopu nerez 800/600mm s odvětráním</t>
  </si>
  <si>
    <t>752708974</t>
  </si>
  <si>
    <t>977151119</t>
  </si>
  <si>
    <t>Jádrové vrty diamantovými korunkami do stavebních materiálů D přes 100 do 110 mm</t>
  </si>
  <si>
    <t>-1188930275</t>
  </si>
  <si>
    <t>"pro trubku odvětrání ve stropu šachty"</t>
  </si>
  <si>
    <t>977151127</t>
  </si>
  <si>
    <t>Jádrové vrty diamantovými korunkami do stavebních materiálů D přes 225 do 250 mm</t>
  </si>
  <si>
    <t>1013101595</t>
  </si>
  <si>
    <t>1x prostup ve stěně pro potrubí DN250</t>
  </si>
  <si>
    <t>0,14</t>
  </si>
  <si>
    <t>1x prostup ve stropě pro potrubí DN250</t>
  </si>
  <si>
    <t>998142251</t>
  </si>
  <si>
    <t>Přesun hmot pro nádrže, jímky, zásobníky a jámy betonové monolitické v do 25 m</t>
  </si>
  <si>
    <t>262771033</t>
  </si>
  <si>
    <t>PSV</t>
  </si>
  <si>
    <t>Práce a dodávky PSV</t>
  </si>
  <si>
    <t>711</t>
  </si>
  <si>
    <t>Izolace proti vodě, vlhkosti a plynům</t>
  </si>
  <si>
    <t>711413111</t>
  </si>
  <si>
    <t>Izolace proti vodě za studena vodorovná těsnicí hmotou dvousložkovou na bázi polymery modifikované živičné emulze</t>
  </si>
  <si>
    <t>-391579363</t>
  </si>
  <si>
    <t>"dno a vrch šachty"</t>
  </si>
  <si>
    <t>2*4,08*2,08</t>
  </si>
  <si>
    <t>711413121</t>
  </si>
  <si>
    <t>Izolace proti vodě za studena svislá těsnicí hmotou dvousložkovou na bázi polymery modifikované živičné emulze</t>
  </si>
  <si>
    <t>570888530</t>
  </si>
  <si>
    <t>"stěny šachty"</t>
  </si>
  <si>
    <t>2*(4,08+2,08)*2,19</t>
  </si>
  <si>
    <t>998711101</t>
  </si>
  <si>
    <t>Přesun hmot tonážní pro izolace proti vodě, vlhkosti a plynům v objektech v do 6 m</t>
  </si>
  <si>
    <t>-1546925395</t>
  </si>
  <si>
    <t>713</t>
  </si>
  <si>
    <t>Izolace tepelné</t>
  </si>
  <si>
    <t>713131141</t>
  </si>
  <si>
    <t>Montáž izolace tepelné stěn lepením celoplošně rohoží, pásů, dílců, desek</t>
  </si>
  <si>
    <t>-559192065</t>
  </si>
  <si>
    <t>"stěny"</t>
  </si>
  <si>
    <t>2*(4,4+2*0,05+2,1)*1</t>
  </si>
  <si>
    <t>"strop"</t>
  </si>
  <si>
    <t>(4,4+2*0,05)*(2,1+2*0,05)</t>
  </si>
  <si>
    <t>28376417</t>
  </si>
  <si>
    <t>deska XPS hrana polodrážková a hladký povrch 300kPA λ=0,035 tl 50mm</t>
  </si>
  <si>
    <t>-1508925764</t>
  </si>
  <si>
    <t>23,1*1,05 'Přepočtené koeficientem množství</t>
  </si>
  <si>
    <t>998713101</t>
  </si>
  <si>
    <t>Přesun hmot tonážní pro izolace tepelné v objektech v do 6 m</t>
  </si>
  <si>
    <t>-1933739360</t>
  </si>
  <si>
    <t>721</t>
  </si>
  <si>
    <t>Zdravotechnika - vnitřní kanalizace</t>
  </si>
  <si>
    <t>721174063</t>
  </si>
  <si>
    <t>Potrubí kanalizační z PP větrací DN 110</t>
  </si>
  <si>
    <t>-72570972</t>
  </si>
  <si>
    <t>"odvětrání ve stropu šachty"</t>
  </si>
  <si>
    <t>59</t>
  </si>
  <si>
    <t>721273153</t>
  </si>
  <si>
    <t>Hlavice ventilační polypropylen PP DN 110</t>
  </si>
  <si>
    <t>-1875011532</t>
  </si>
  <si>
    <t>60</t>
  </si>
  <si>
    <t>998721101</t>
  </si>
  <si>
    <t>Přesun hmot tonážní pro vnitřní kanalizaci v objektech v do 6 m</t>
  </si>
  <si>
    <t>1953105437</t>
  </si>
  <si>
    <t>767</t>
  </si>
  <si>
    <t>Konstrukce zámečnické</t>
  </si>
  <si>
    <t>61</t>
  </si>
  <si>
    <t>767831022</t>
  </si>
  <si>
    <t>Montáž vnitřních kovových žebříků přímých kotvených do betonu</t>
  </si>
  <si>
    <t>-712405983</t>
  </si>
  <si>
    <t>"montáž nerezového žebříku do prefabrikované šachty"</t>
  </si>
  <si>
    <t>62</t>
  </si>
  <si>
    <t>63126082-R</t>
  </si>
  <si>
    <t>dodávka výsuvného nerez. žebříku</t>
  </si>
  <si>
    <t>-268274973</t>
  </si>
  <si>
    <t>63</t>
  </si>
  <si>
    <t>767995100-R</t>
  </si>
  <si>
    <t>D+M ochranné konstrukce pro odvětrávací potrubí DN 110, v=cca 1 m, provedení nerez</t>
  </si>
  <si>
    <t>-2138674182</t>
  </si>
  <si>
    <t>64</t>
  </si>
  <si>
    <t>998767201</t>
  </si>
  <si>
    <t>Přesun hmot procentní pro zámečnické konstrukce v objektech v do 6 m</t>
  </si>
  <si>
    <t>%</t>
  </si>
  <si>
    <t>-137014591</t>
  </si>
  <si>
    <t>Práce a dodávky M</t>
  </si>
  <si>
    <t>21-M</t>
  </si>
  <si>
    <t>Elektromontáže</t>
  </si>
  <si>
    <t>65</t>
  </si>
  <si>
    <t>210100425-R</t>
  </si>
  <si>
    <t>Napoejní kabelů a vodičů kabelovou do 4 žil do 1 kV včetně zapojení</t>
  </si>
  <si>
    <t>1256154565</t>
  </si>
  <si>
    <t>"ve stávající skříni"</t>
  </si>
  <si>
    <t>"v nové skříni"</t>
  </si>
  <si>
    <t>66</t>
  </si>
  <si>
    <t>210812033</t>
  </si>
  <si>
    <t>Montáž kabelu Cu plného nebo laněného do 1 kV žíly 4x6 až 10 mm2 (např. CYKY) bez ukončení uloženého volně nebo v liště</t>
  </si>
  <si>
    <t>-95899091</t>
  </si>
  <si>
    <t>67</t>
  </si>
  <si>
    <t>34111076</t>
  </si>
  <si>
    <t>kabel instalační jádro Cu plné izolace PVC plášť PVC 450/750V (CYKY) 4x10mm2</t>
  </si>
  <si>
    <t>128</t>
  </si>
  <si>
    <t>-1015131755</t>
  </si>
  <si>
    <t>30*1,15 'Přepočtené koeficientem množství</t>
  </si>
  <si>
    <t>46-M</t>
  </si>
  <si>
    <t>Zemní práce při extr.mont.pracích</t>
  </si>
  <si>
    <t>68</t>
  </si>
  <si>
    <t>460010024</t>
  </si>
  <si>
    <t>Vytyčení trasy vedení kabelového podzemního v zastavěném prostoru</t>
  </si>
  <si>
    <t>km</t>
  </si>
  <si>
    <t>2053213820</t>
  </si>
  <si>
    <t>25/1000</t>
  </si>
  <si>
    <t>69</t>
  </si>
  <si>
    <t>460171142</t>
  </si>
  <si>
    <t>Hloubení kabelových nezapažených rýh strojně š 35 cm hl 50 cm v hornině tř I skupiny 3</t>
  </si>
  <si>
    <t>-881883621</t>
  </si>
  <si>
    <t>70</t>
  </si>
  <si>
    <t>460451152</t>
  </si>
  <si>
    <t>Zásyp kabelových rýh strojně se zhutněním š 35 cm hl 50 cm z horniny tř I skupiny 3</t>
  </si>
  <si>
    <t>-895562595</t>
  </si>
  <si>
    <t>71</t>
  </si>
  <si>
    <t>460661111</t>
  </si>
  <si>
    <t>Kabelové lože z písku pro kabely nn bez zakrytí š lože do 35 cm</t>
  </si>
  <si>
    <t>-1059752543</t>
  </si>
  <si>
    <t>72</t>
  </si>
  <si>
    <t>460661512</t>
  </si>
  <si>
    <t>Kabelové lože z písku pro kabely nn kryté plastovou fólií š lože přes 25 do 50 cm</t>
  </si>
  <si>
    <t>-572267129</t>
  </si>
  <si>
    <t>73</t>
  </si>
  <si>
    <t>460671113</t>
  </si>
  <si>
    <t>Výstražná fólie pro krytí kabelů šířky přes 25 do 34 cm</t>
  </si>
  <si>
    <t>-1653618390</t>
  </si>
  <si>
    <t>74</t>
  </si>
  <si>
    <t>460791213</t>
  </si>
  <si>
    <t>Montáž trubek ochranných plastových uložených volně do rýhy ohebných přes 50 do 90 mm</t>
  </si>
  <si>
    <t>1531604204</t>
  </si>
  <si>
    <t>75</t>
  </si>
  <si>
    <t>34571354</t>
  </si>
  <si>
    <t>trubka elektroinstalační ohebná dvouplášťová korugovaná HDPE+LDPE (chránička) D 75/90mm</t>
  </si>
  <si>
    <t>-870829050</t>
  </si>
  <si>
    <t>28*1,05 'Přepočtené koeficientem množství</t>
  </si>
  <si>
    <t>76</t>
  </si>
  <si>
    <t>460871145</t>
  </si>
  <si>
    <t>Podklad vozovky a chodníku ze štěrkodrti se zhutněním při elektromontážích tl přes 20 do 25 cm</t>
  </si>
  <si>
    <t>-1839305034</t>
  </si>
  <si>
    <t>25*0,35</t>
  </si>
  <si>
    <t>77</t>
  </si>
  <si>
    <t>460905121</t>
  </si>
  <si>
    <t>Montáž kompaktního plastového pilíře pro rozvod nn samostatného š přes 38 do 55 cm (např. SS300, SR322, ER122, RVO)</t>
  </si>
  <si>
    <t>-550133170</t>
  </si>
  <si>
    <t>78</t>
  </si>
  <si>
    <t>35711818</t>
  </si>
  <si>
    <t>skříň přípojková smyčková kompaktní pilíř celoplastové provedení výzbroj 3x sada pojistkové spodky nožové velikosti 00 (SS300/NKE1P)</t>
  </si>
  <si>
    <t>-1470181274</t>
  </si>
  <si>
    <t>79</t>
  </si>
  <si>
    <t>460921122</t>
  </si>
  <si>
    <t>Vyspravení krytu komunikací po překopech při elektromontážích asfaltovým betonem tl 6 cm</t>
  </si>
  <si>
    <t>-663646248</t>
  </si>
  <si>
    <t>80</t>
  </si>
  <si>
    <t>468011123</t>
  </si>
  <si>
    <t>Odstranění podkladu nebo krytu komunikace při elektromontážích z kameniva drceného tl přes 20 do 30 cm</t>
  </si>
  <si>
    <t>-1318341143</t>
  </si>
  <si>
    <t>81</t>
  </si>
  <si>
    <t>468011142</t>
  </si>
  <si>
    <t>Odstranění podkladu nebo krytu komunikace při elektromontážích ze živice tl přes 5 do 10 cm</t>
  </si>
  <si>
    <t>-66236329</t>
  </si>
  <si>
    <t>82</t>
  </si>
  <si>
    <t>468041122</t>
  </si>
  <si>
    <t>Řezání živičného podkladu nebo krytu při elektromontážích hl přes 5 do 10 cm</t>
  </si>
  <si>
    <t>-1482507086</t>
  </si>
  <si>
    <t>2*25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</si>
  <si>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</si>
  <si>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</si>
  <si>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</si>
  <si>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</si>
  <si>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</si>
  <si>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</si>
  <si>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</si>
  <si>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012164000</t>
  </si>
  <si>
    <t>Vytyčení a zaměření inženýrských sítí</t>
  </si>
  <si>
    <t>1024</t>
  </si>
  <si>
    <t>2087713603</t>
  </si>
  <si>
    <t>012203000</t>
  </si>
  <si>
    <t>Zeměměřičské práce před výstavbou</t>
  </si>
  <si>
    <t>-203828342</t>
  </si>
  <si>
    <t>012303000</t>
  </si>
  <si>
    <t>Zeměměřičské práce při provádění stavby</t>
  </si>
  <si>
    <t>556538511</t>
  </si>
  <si>
    <t>012444000</t>
  </si>
  <si>
    <t>Geodetické měření skutečného provedení stavby</t>
  </si>
  <si>
    <t>470859639</t>
  </si>
  <si>
    <t>013254000</t>
  </si>
  <si>
    <t>Dokumentace skutečného provedení stavby</t>
  </si>
  <si>
    <t>-1039132030</t>
  </si>
  <si>
    <t>013274000</t>
  </si>
  <si>
    <t>Pasportizace přilehlých objektů -  inventarizační činnost</t>
  </si>
  <si>
    <t>733291316</t>
  </si>
  <si>
    <t>013294000</t>
  </si>
  <si>
    <t>Ostatní dokumentace stavby - fotodokumentace</t>
  </si>
  <si>
    <t>46880878</t>
  </si>
  <si>
    <t>VRN3</t>
  </si>
  <si>
    <t>Zařízení staveniště</t>
  </si>
  <si>
    <t>030001000</t>
  </si>
  <si>
    <t>-2137844597</t>
  </si>
  <si>
    <t>"Vč. zajištění a zabezpečení"</t>
  </si>
  <si>
    <t>VRN4</t>
  </si>
  <si>
    <t>Inženýrská činnost</t>
  </si>
  <si>
    <t>041414000</t>
  </si>
  <si>
    <t>Plán bezpečnosti a ochrany zdraví při práci BOZP</t>
  </si>
  <si>
    <t>-520744755</t>
  </si>
  <si>
    <t>043002000</t>
  </si>
  <si>
    <t>Zkoušky a ostatní měření</t>
  </si>
  <si>
    <t>1373659518</t>
  </si>
  <si>
    <t>043134000</t>
  </si>
  <si>
    <t>Zkoušky zatěžovací</t>
  </si>
  <si>
    <t>1400261573</t>
  </si>
  <si>
    <t>"statické zatěžovací zkoušky"</t>
  </si>
  <si>
    <t>2+1</t>
  </si>
  <si>
    <t>045303000</t>
  </si>
  <si>
    <t>Koordinační činnost</t>
  </si>
  <si>
    <t>1675134778</t>
  </si>
  <si>
    <t>"asistence VaK, dodavatelů technologíí apod."</t>
  </si>
  <si>
    <t>VRN7</t>
  </si>
  <si>
    <t>Provozní vlivy</t>
  </si>
  <si>
    <t>072103000</t>
  </si>
  <si>
    <t>Silniční provoz - projednání DIO a zajištění DIR</t>
  </si>
  <si>
    <t>-1102213197</t>
  </si>
  <si>
    <t>072203000</t>
  </si>
  <si>
    <t>Silniční provoz - zajištění DIO (dopravní značení)</t>
  </si>
  <si>
    <t>785624450</t>
  </si>
  <si>
    <t>075002000</t>
  </si>
  <si>
    <t>Ochranná pásma</t>
  </si>
  <si>
    <t>-2106018265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</si>
</sst>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3" fillId="6" borderId="22" xfId="0" applyFont="1" applyFill="1" applyBorder="1" applyAlignment="1" applyProtection="1">
      <alignment horizontal="center" vertical="center"/>
      <protection locked="0"/>
    </xf>
    <xf numFmtId="49" fontId="23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6" borderId="22" xfId="0" applyFont="1" applyFill="1" applyBorder="1" applyAlignment="1" applyProtection="1">
      <alignment horizontal="left" vertical="center" wrapText="1"/>
      <protection locked="0"/>
    </xf>
    <xf numFmtId="0" fontId="23" fillId="6" borderId="22" xfId="0" applyFont="1" applyFill="1" applyBorder="1" applyAlignment="1" applyProtection="1">
      <alignment horizontal="center" vertical="center" wrapText="1"/>
      <protection locked="0"/>
    </xf>
    <xf numFmtId="167" fontId="23" fillId="6" borderId="22" xfId="0" applyNumberFormat="1" applyFont="1" applyFill="1" applyBorder="1" applyAlignment="1" applyProtection="1">
      <alignment vertical="center"/>
      <protection locked="0"/>
    </xf>
    <xf numFmtId="4" fontId="23" fillId="6" borderId="22" xfId="0" applyNumberFormat="1" applyFont="1" applyFill="1" applyBorder="1" applyAlignment="1" applyProtection="1">
      <alignment vertical="center"/>
      <protection locked="0"/>
    </xf>
    <xf numFmtId="0" fontId="36" fillId="6" borderId="22" xfId="0" applyFont="1" applyFill="1" applyBorder="1" applyAlignment="1" applyProtection="1">
      <alignment horizontal="center" vertical="center"/>
      <protection locked="0"/>
    </xf>
    <xf numFmtId="49" fontId="36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6" fillId="6" borderId="22" xfId="0" applyFont="1" applyFill="1" applyBorder="1" applyAlignment="1" applyProtection="1">
      <alignment horizontal="left" vertical="center" wrapText="1"/>
      <protection locked="0"/>
    </xf>
    <xf numFmtId="0" fontId="36" fillId="6" borderId="22" xfId="0" applyFont="1" applyFill="1" applyBorder="1" applyAlignment="1" applyProtection="1">
      <alignment horizontal="center" vertical="center" wrapText="1"/>
      <protection locked="0"/>
    </xf>
    <xf numFmtId="167" fontId="36" fillId="6" borderId="22" xfId="0" applyNumberFormat="1" applyFont="1" applyFill="1" applyBorder="1" applyAlignment="1" applyProtection="1">
      <alignment vertical="center"/>
      <protection locked="0"/>
    </xf>
    <xf numFmtId="4" fontId="36" fillId="6" borderId="22" xfId="0" applyNumberFormat="1" applyFont="1" applyFill="1" applyBorder="1" applyAlignment="1" applyProtection="1">
      <alignment vertical="center"/>
      <protection locked="0"/>
    </xf>
    <xf numFmtId="0" fontId="10" fillId="6" borderId="0" xfId="0" applyFont="1" applyFill="1" applyAlignment="1">
      <alignment vertical="center"/>
    </xf>
    <xf numFmtId="0" fontId="35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 wrapText="1"/>
    </xf>
    <xf numFmtId="167" fontId="10" fillId="6" borderId="0" xfId="0" applyNumberFormat="1" applyFont="1" applyFill="1" applyAlignment="1">
      <alignment vertical="center"/>
    </xf>
    <xf numFmtId="0" fontId="10" fillId="6" borderId="0" xfId="0" applyFont="1" applyFill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34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99" t="s">
        <v>14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20"/>
      <c r="BE5" s="196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01" t="s">
        <v>17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20"/>
      <c r="BE6" s="197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7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97"/>
      <c r="BS8" s="17" t="s">
        <v>6</v>
      </c>
    </row>
    <row r="9" spans="1:74" ht="14.45" customHeight="1">
      <c r="B9" s="20"/>
      <c r="AR9" s="20"/>
      <c r="BE9" s="197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97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197"/>
      <c r="BS11" s="17" t="s">
        <v>6</v>
      </c>
    </row>
    <row r="12" spans="1:74" ht="6.95" customHeight="1">
      <c r="B12" s="20"/>
      <c r="AR12" s="20"/>
      <c r="BE12" s="197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197"/>
      <c r="BS13" s="17" t="s">
        <v>6</v>
      </c>
    </row>
    <row r="14" spans="1:74" ht="12.75">
      <c r="B14" s="20"/>
      <c r="E14" s="202" t="s">
        <v>29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7" t="s">
        <v>27</v>
      </c>
      <c r="AN14" s="29" t="s">
        <v>29</v>
      </c>
      <c r="AR14" s="20"/>
      <c r="BE14" s="197"/>
      <c r="BS14" s="17" t="s">
        <v>6</v>
      </c>
    </row>
    <row r="15" spans="1:74" ht="6.95" customHeight="1">
      <c r="B15" s="20"/>
      <c r="AR15" s="20"/>
      <c r="BE15" s="197"/>
      <c r="BS15" s="17" t="s">
        <v>3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197"/>
      <c r="BS16" s="17" t="s">
        <v>3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197"/>
      <c r="BS17" s="17" t="s">
        <v>32</v>
      </c>
    </row>
    <row r="18" spans="2:71" ht="6.95" customHeight="1">
      <c r="B18" s="20"/>
      <c r="AR18" s="20"/>
      <c r="BE18" s="197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197"/>
      <c r="BS19" s="17" t="s">
        <v>6</v>
      </c>
    </row>
    <row r="20" spans="2:71" ht="18.399999999999999" customHeight="1">
      <c r="B20" s="20"/>
      <c r="E20" s="25" t="s">
        <v>31</v>
      </c>
      <c r="AK20" s="27" t="s">
        <v>27</v>
      </c>
      <c r="AN20" s="25" t="s">
        <v>1</v>
      </c>
      <c r="AR20" s="20"/>
      <c r="BE20" s="197"/>
      <c r="BS20" s="17" t="s">
        <v>32</v>
      </c>
    </row>
    <row r="21" spans="2:71" ht="6.95" customHeight="1">
      <c r="B21" s="20"/>
      <c r="AR21" s="20"/>
      <c r="BE21" s="197"/>
    </row>
    <row r="22" spans="2:71" ht="12" customHeight="1">
      <c r="B22" s="20"/>
      <c r="D22" s="27" t="s">
        <v>34</v>
      </c>
      <c r="AR22" s="20"/>
      <c r="BE22" s="197"/>
    </row>
    <row r="23" spans="2:71" ht="16.5" customHeight="1">
      <c r="B23" s="20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20"/>
      <c r="BE23" s="197"/>
    </row>
    <row r="24" spans="2:71" ht="6.95" customHeight="1">
      <c r="B24" s="20"/>
      <c r="AR24" s="20"/>
      <c r="BE24" s="197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7"/>
    </row>
    <row r="26" spans="2:71" s="1" customFormat="1" ht="25.9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5">
        <f>ROUND(AG94,2)</f>
        <v>0</v>
      </c>
      <c r="AL26" s="206"/>
      <c r="AM26" s="206"/>
      <c r="AN26" s="206"/>
      <c r="AO26" s="206"/>
      <c r="AR26" s="32"/>
      <c r="BE26" s="197"/>
    </row>
    <row r="27" spans="2:71" s="1" customFormat="1" ht="6.95" customHeight="1">
      <c r="B27" s="32"/>
      <c r="AR27" s="32"/>
      <c r="BE27" s="197"/>
    </row>
    <row r="28" spans="2:71" s="1" customFormat="1" ht="12.75">
      <c r="B28" s="32"/>
      <c r="L28" s="207" t="s">
        <v>36</v>
      </c>
      <c r="M28" s="207"/>
      <c r="N28" s="207"/>
      <c r="O28" s="207"/>
      <c r="P28" s="207"/>
      <c r="W28" s="207" t="s">
        <v>37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38</v>
      </c>
      <c r="AL28" s="207"/>
      <c r="AM28" s="207"/>
      <c r="AN28" s="207"/>
      <c r="AO28" s="207"/>
      <c r="AR28" s="32"/>
      <c r="BE28" s="197"/>
    </row>
    <row r="29" spans="2:71" s="2" customFormat="1" ht="14.45" customHeight="1">
      <c r="B29" s="36"/>
      <c r="D29" s="27" t="s">
        <v>39</v>
      </c>
      <c r="F29" s="27" t="s">
        <v>40</v>
      </c>
      <c r="L29" s="210">
        <v>0.21</v>
      </c>
      <c r="M29" s="209"/>
      <c r="N29" s="209"/>
      <c r="O29" s="209"/>
      <c r="P29" s="209"/>
      <c r="W29" s="208">
        <f>ROUND(AZ94, 2)</f>
        <v>0</v>
      </c>
      <c r="X29" s="209"/>
      <c r="Y29" s="209"/>
      <c r="Z29" s="209"/>
      <c r="AA29" s="209"/>
      <c r="AB29" s="209"/>
      <c r="AC29" s="209"/>
      <c r="AD29" s="209"/>
      <c r="AE29" s="209"/>
      <c r="AK29" s="208">
        <f>ROUND(AV94, 2)</f>
        <v>0</v>
      </c>
      <c r="AL29" s="209"/>
      <c r="AM29" s="209"/>
      <c r="AN29" s="209"/>
      <c r="AO29" s="209"/>
      <c r="AR29" s="36"/>
      <c r="BE29" s="198"/>
    </row>
    <row r="30" spans="2:71" s="2" customFormat="1" ht="14.45" customHeight="1">
      <c r="B30" s="36"/>
      <c r="F30" s="27" t="s">
        <v>41</v>
      </c>
      <c r="L30" s="210">
        <v>0.12</v>
      </c>
      <c r="M30" s="209"/>
      <c r="N30" s="209"/>
      <c r="O30" s="209"/>
      <c r="P30" s="209"/>
      <c r="W30" s="208">
        <f>ROUND(BA94, 2)</f>
        <v>0</v>
      </c>
      <c r="X30" s="209"/>
      <c r="Y30" s="209"/>
      <c r="Z30" s="209"/>
      <c r="AA30" s="209"/>
      <c r="AB30" s="209"/>
      <c r="AC30" s="209"/>
      <c r="AD30" s="209"/>
      <c r="AE30" s="209"/>
      <c r="AK30" s="208">
        <f>ROUND(AW94, 2)</f>
        <v>0</v>
      </c>
      <c r="AL30" s="209"/>
      <c r="AM30" s="209"/>
      <c r="AN30" s="209"/>
      <c r="AO30" s="209"/>
      <c r="AR30" s="36"/>
      <c r="BE30" s="198"/>
    </row>
    <row r="31" spans="2:71" s="2" customFormat="1" ht="14.45" hidden="1" customHeight="1">
      <c r="B31" s="36"/>
      <c r="F31" s="27" t="s">
        <v>42</v>
      </c>
      <c r="L31" s="210">
        <v>0.21</v>
      </c>
      <c r="M31" s="209"/>
      <c r="N31" s="209"/>
      <c r="O31" s="209"/>
      <c r="P31" s="209"/>
      <c r="W31" s="208">
        <f>ROUND(BB94, 2)</f>
        <v>0</v>
      </c>
      <c r="X31" s="209"/>
      <c r="Y31" s="209"/>
      <c r="Z31" s="209"/>
      <c r="AA31" s="209"/>
      <c r="AB31" s="209"/>
      <c r="AC31" s="209"/>
      <c r="AD31" s="209"/>
      <c r="AE31" s="209"/>
      <c r="AK31" s="208">
        <v>0</v>
      </c>
      <c r="AL31" s="209"/>
      <c r="AM31" s="209"/>
      <c r="AN31" s="209"/>
      <c r="AO31" s="209"/>
      <c r="AR31" s="36"/>
      <c r="BE31" s="198"/>
    </row>
    <row r="32" spans="2:71" s="2" customFormat="1" ht="14.45" hidden="1" customHeight="1">
      <c r="B32" s="36"/>
      <c r="F32" s="27" t="s">
        <v>43</v>
      </c>
      <c r="L32" s="210">
        <v>0.12</v>
      </c>
      <c r="M32" s="209"/>
      <c r="N32" s="209"/>
      <c r="O32" s="209"/>
      <c r="P32" s="209"/>
      <c r="W32" s="208">
        <f>ROUND(BC94, 2)</f>
        <v>0</v>
      </c>
      <c r="X32" s="209"/>
      <c r="Y32" s="209"/>
      <c r="Z32" s="209"/>
      <c r="AA32" s="209"/>
      <c r="AB32" s="209"/>
      <c r="AC32" s="209"/>
      <c r="AD32" s="209"/>
      <c r="AE32" s="209"/>
      <c r="AK32" s="208">
        <v>0</v>
      </c>
      <c r="AL32" s="209"/>
      <c r="AM32" s="209"/>
      <c r="AN32" s="209"/>
      <c r="AO32" s="209"/>
      <c r="AR32" s="36"/>
      <c r="BE32" s="198"/>
    </row>
    <row r="33" spans="2:57" s="2" customFormat="1" ht="14.45" hidden="1" customHeight="1">
      <c r="B33" s="36"/>
      <c r="F33" s="27" t="s">
        <v>44</v>
      </c>
      <c r="L33" s="210">
        <v>0</v>
      </c>
      <c r="M33" s="209"/>
      <c r="N33" s="209"/>
      <c r="O33" s="209"/>
      <c r="P33" s="209"/>
      <c r="W33" s="208">
        <f>ROUND(BD94, 2)</f>
        <v>0</v>
      </c>
      <c r="X33" s="209"/>
      <c r="Y33" s="209"/>
      <c r="Z33" s="209"/>
      <c r="AA33" s="209"/>
      <c r="AB33" s="209"/>
      <c r="AC33" s="209"/>
      <c r="AD33" s="209"/>
      <c r="AE33" s="209"/>
      <c r="AK33" s="208">
        <v>0</v>
      </c>
      <c r="AL33" s="209"/>
      <c r="AM33" s="209"/>
      <c r="AN33" s="209"/>
      <c r="AO33" s="209"/>
      <c r="AR33" s="36"/>
      <c r="BE33" s="198"/>
    </row>
    <row r="34" spans="2:57" s="1" customFormat="1" ht="6.95" customHeight="1">
      <c r="B34" s="32"/>
      <c r="AR34" s="32"/>
      <c r="BE34" s="197"/>
    </row>
    <row r="35" spans="2:57" s="1" customFormat="1" ht="25.9" customHeight="1"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11" t="s">
        <v>47</v>
      </c>
      <c r="Y35" s="212"/>
      <c r="Z35" s="212"/>
      <c r="AA35" s="212"/>
      <c r="AB35" s="212"/>
      <c r="AC35" s="39"/>
      <c r="AD35" s="39"/>
      <c r="AE35" s="39"/>
      <c r="AF35" s="39"/>
      <c r="AG35" s="39"/>
      <c r="AH35" s="39"/>
      <c r="AI35" s="39"/>
      <c r="AJ35" s="39"/>
      <c r="AK35" s="213">
        <f>SUM(AK26:AK33)</f>
        <v>0</v>
      </c>
      <c r="AL35" s="212"/>
      <c r="AM35" s="212"/>
      <c r="AN35" s="212"/>
      <c r="AO35" s="214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50</v>
      </c>
      <c r="AI60" s="34"/>
      <c r="AJ60" s="34"/>
      <c r="AK60" s="34"/>
      <c r="AL60" s="34"/>
      <c r="AM60" s="43" t="s">
        <v>51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53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50</v>
      </c>
      <c r="AI75" s="34"/>
      <c r="AJ75" s="34"/>
      <c r="AK75" s="34"/>
      <c r="AL75" s="34"/>
      <c r="AM75" s="43" t="s">
        <v>51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54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2024531(1)</v>
      </c>
      <c r="AR84" s="48"/>
    </row>
    <row r="85" spans="1:91" s="4" customFormat="1" ht="36.950000000000003" customHeight="1">
      <c r="B85" s="49"/>
      <c r="C85" s="50" t="s">
        <v>16</v>
      </c>
      <c r="L85" s="215" t="str">
        <f>K6</f>
        <v>Výdejní místo požární vody v Mnichově Hradišti</v>
      </c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Mnichovo Hradiště</v>
      </c>
      <c r="AI87" s="27" t="s">
        <v>22</v>
      </c>
      <c r="AM87" s="217" t="str">
        <f>IF(AN8= "","",AN8)</f>
        <v>25. 9. 2024</v>
      </c>
      <c r="AN87" s="217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Vodovody a Kanalizace Mladá Boleslav, a. s.</v>
      </c>
      <c r="AI89" s="27" t="s">
        <v>30</v>
      </c>
      <c r="AM89" s="218" t="str">
        <f>IF(E17="","",E17)</f>
        <v>ANITAS s.r.o.</v>
      </c>
      <c r="AN89" s="219"/>
      <c r="AO89" s="219"/>
      <c r="AP89" s="219"/>
      <c r="AR89" s="32"/>
      <c r="AS89" s="220" t="s">
        <v>55</v>
      </c>
      <c r="AT89" s="22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18" t="str">
        <f>IF(E20="","",E20)</f>
        <v>ANITAS s.r.o.</v>
      </c>
      <c r="AN90" s="219"/>
      <c r="AO90" s="219"/>
      <c r="AP90" s="219"/>
      <c r="AR90" s="32"/>
      <c r="AS90" s="222"/>
      <c r="AT90" s="223"/>
      <c r="BD90" s="56"/>
    </row>
    <row r="91" spans="1:91" s="1" customFormat="1" ht="10.9" customHeight="1">
      <c r="B91" s="32"/>
      <c r="AR91" s="32"/>
      <c r="AS91" s="222"/>
      <c r="AT91" s="223"/>
      <c r="BD91" s="56"/>
    </row>
    <row r="92" spans="1:91" s="1" customFormat="1" ht="29.25" customHeight="1">
      <c r="B92" s="32"/>
      <c r="C92" s="224" t="s">
        <v>56</v>
      </c>
      <c r="D92" s="225"/>
      <c r="E92" s="225"/>
      <c r="F92" s="225"/>
      <c r="G92" s="225"/>
      <c r="H92" s="57"/>
      <c r="I92" s="226" t="s">
        <v>57</v>
      </c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7" t="s">
        <v>58</v>
      </c>
      <c r="AH92" s="225"/>
      <c r="AI92" s="225"/>
      <c r="AJ92" s="225"/>
      <c r="AK92" s="225"/>
      <c r="AL92" s="225"/>
      <c r="AM92" s="225"/>
      <c r="AN92" s="226" t="s">
        <v>59</v>
      </c>
      <c r="AO92" s="225"/>
      <c r="AP92" s="228"/>
      <c r="AQ92" s="58" t="s">
        <v>60</v>
      </c>
      <c r="AR92" s="32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2">
        <f>ROUND(SUM(AG95:AG97),2)</f>
        <v>0</v>
      </c>
      <c r="AH94" s="232"/>
      <c r="AI94" s="232"/>
      <c r="AJ94" s="232"/>
      <c r="AK94" s="232"/>
      <c r="AL94" s="232"/>
      <c r="AM94" s="232"/>
      <c r="AN94" s="233">
        <f>SUM(AG94,AT94)</f>
        <v>0</v>
      </c>
      <c r="AO94" s="233"/>
      <c r="AP94" s="233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74</v>
      </c>
      <c r="BT94" s="72" t="s">
        <v>75</v>
      </c>
      <c r="BU94" s="73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1" s="6" customFormat="1" ht="16.5" customHeight="1">
      <c r="A95" s="74" t="s">
        <v>79</v>
      </c>
      <c r="B95" s="75"/>
      <c r="C95" s="76"/>
      <c r="D95" s="231" t="s">
        <v>80</v>
      </c>
      <c r="E95" s="231"/>
      <c r="F95" s="231"/>
      <c r="G95" s="231"/>
      <c r="H95" s="231"/>
      <c r="I95" s="77"/>
      <c r="J95" s="231" t="s">
        <v>81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29">
        <f>'SO 01 - Komunikace'!J30</f>
        <v>0</v>
      </c>
      <c r="AH95" s="230"/>
      <c r="AI95" s="230"/>
      <c r="AJ95" s="230"/>
      <c r="AK95" s="230"/>
      <c r="AL95" s="230"/>
      <c r="AM95" s="230"/>
      <c r="AN95" s="229">
        <f>SUM(AG95,AT95)</f>
        <v>0</v>
      </c>
      <c r="AO95" s="230"/>
      <c r="AP95" s="230"/>
      <c r="AQ95" s="78" t="s">
        <v>82</v>
      </c>
      <c r="AR95" s="75"/>
      <c r="AS95" s="79">
        <v>0</v>
      </c>
      <c r="AT95" s="80">
        <f>ROUND(SUM(AV95:AW95),2)</f>
        <v>0</v>
      </c>
      <c r="AU95" s="81">
        <f>'SO 01 - Komunikace'!P123</f>
        <v>0</v>
      </c>
      <c r="AV95" s="80">
        <f>'SO 01 - Komunikace'!J33</f>
        <v>0</v>
      </c>
      <c r="AW95" s="80">
        <f>'SO 01 - Komunikace'!J34</f>
        <v>0</v>
      </c>
      <c r="AX95" s="80">
        <f>'SO 01 - Komunikace'!J35</f>
        <v>0</v>
      </c>
      <c r="AY95" s="80">
        <f>'SO 01 - Komunikace'!J36</f>
        <v>0</v>
      </c>
      <c r="AZ95" s="80">
        <f>'SO 01 - Komunikace'!F33</f>
        <v>0</v>
      </c>
      <c r="BA95" s="80">
        <f>'SO 01 - Komunikace'!F34</f>
        <v>0</v>
      </c>
      <c r="BB95" s="80">
        <f>'SO 01 - Komunikace'!F35</f>
        <v>0</v>
      </c>
      <c r="BC95" s="80">
        <f>'SO 01 - Komunikace'!F36</f>
        <v>0</v>
      </c>
      <c r="BD95" s="82">
        <f>'SO 01 - Komunikace'!F37</f>
        <v>0</v>
      </c>
      <c r="BT95" s="83" t="s">
        <v>83</v>
      </c>
      <c r="BV95" s="83" t="s">
        <v>77</v>
      </c>
      <c r="BW95" s="83" t="s">
        <v>84</v>
      </c>
      <c r="BX95" s="83" t="s">
        <v>4</v>
      </c>
      <c r="CL95" s="83" t="s">
        <v>1</v>
      </c>
      <c r="CM95" s="83" t="s">
        <v>85</v>
      </c>
    </row>
    <row r="96" spans="1:91" s="6" customFormat="1" ht="16.5" customHeight="1">
      <c r="A96" s="74" t="s">
        <v>79</v>
      </c>
      <c r="B96" s="75"/>
      <c r="C96" s="76"/>
      <c r="D96" s="231" t="s">
        <v>86</v>
      </c>
      <c r="E96" s="231"/>
      <c r="F96" s="231"/>
      <c r="G96" s="231"/>
      <c r="H96" s="231"/>
      <c r="I96" s="77"/>
      <c r="J96" s="231" t="s">
        <v>87</v>
      </c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29">
        <f>'SO 02 - Výdej vody'!J30</f>
        <v>0</v>
      </c>
      <c r="AH96" s="230"/>
      <c r="AI96" s="230"/>
      <c r="AJ96" s="230"/>
      <c r="AK96" s="230"/>
      <c r="AL96" s="230"/>
      <c r="AM96" s="230"/>
      <c r="AN96" s="229">
        <f>SUM(AG96,AT96)</f>
        <v>0</v>
      </c>
      <c r="AO96" s="230"/>
      <c r="AP96" s="230"/>
      <c r="AQ96" s="78" t="s">
        <v>82</v>
      </c>
      <c r="AR96" s="75"/>
      <c r="AS96" s="79">
        <v>0</v>
      </c>
      <c r="AT96" s="80">
        <f>ROUND(SUM(AV96:AW96),2)</f>
        <v>0</v>
      </c>
      <c r="AU96" s="81">
        <f>'SO 02 - Výdej vody'!P133</f>
        <v>0</v>
      </c>
      <c r="AV96" s="80">
        <f>'SO 02 - Výdej vody'!J33</f>
        <v>0</v>
      </c>
      <c r="AW96" s="80">
        <f>'SO 02 - Výdej vody'!J34</f>
        <v>0</v>
      </c>
      <c r="AX96" s="80">
        <f>'SO 02 - Výdej vody'!J35</f>
        <v>0</v>
      </c>
      <c r="AY96" s="80">
        <f>'SO 02 - Výdej vody'!J36</f>
        <v>0</v>
      </c>
      <c r="AZ96" s="80">
        <f>'SO 02 - Výdej vody'!F33</f>
        <v>0</v>
      </c>
      <c r="BA96" s="80">
        <f>'SO 02 - Výdej vody'!F34</f>
        <v>0</v>
      </c>
      <c r="BB96" s="80">
        <f>'SO 02 - Výdej vody'!F35</f>
        <v>0</v>
      </c>
      <c r="BC96" s="80">
        <f>'SO 02 - Výdej vody'!F36</f>
        <v>0</v>
      </c>
      <c r="BD96" s="82">
        <f>'SO 02 - Výdej vody'!F37</f>
        <v>0</v>
      </c>
      <c r="BT96" s="83" t="s">
        <v>83</v>
      </c>
      <c r="BV96" s="83" t="s">
        <v>77</v>
      </c>
      <c r="BW96" s="83" t="s">
        <v>88</v>
      </c>
      <c r="BX96" s="83" t="s">
        <v>4</v>
      </c>
      <c r="CL96" s="83" t="s">
        <v>1</v>
      </c>
      <c r="CM96" s="83" t="s">
        <v>85</v>
      </c>
    </row>
    <row r="97" spans="1:91" s="6" customFormat="1" ht="16.5" customHeight="1">
      <c r="A97" s="74" t="s">
        <v>79</v>
      </c>
      <c r="B97" s="75"/>
      <c r="C97" s="76"/>
      <c r="D97" s="231" t="s">
        <v>89</v>
      </c>
      <c r="E97" s="231"/>
      <c r="F97" s="231"/>
      <c r="G97" s="231"/>
      <c r="H97" s="231"/>
      <c r="I97" s="77"/>
      <c r="J97" s="231" t="s">
        <v>90</v>
      </c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29">
        <f>'VRN - Vedlejší rozpočtové...'!J30</f>
        <v>0</v>
      </c>
      <c r="AH97" s="230"/>
      <c r="AI97" s="230"/>
      <c r="AJ97" s="230"/>
      <c r="AK97" s="230"/>
      <c r="AL97" s="230"/>
      <c r="AM97" s="230"/>
      <c r="AN97" s="229">
        <f>SUM(AG97,AT97)</f>
        <v>0</v>
      </c>
      <c r="AO97" s="230"/>
      <c r="AP97" s="230"/>
      <c r="AQ97" s="78" t="s">
        <v>82</v>
      </c>
      <c r="AR97" s="75"/>
      <c r="AS97" s="84">
        <v>0</v>
      </c>
      <c r="AT97" s="85">
        <f>ROUND(SUM(AV97:AW97),2)</f>
        <v>0</v>
      </c>
      <c r="AU97" s="86">
        <f>'VRN - Vedlejší rozpočtové...'!P121</f>
        <v>0</v>
      </c>
      <c r="AV97" s="85">
        <f>'VRN - Vedlejší rozpočtové...'!J33</f>
        <v>0</v>
      </c>
      <c r="AW97" s="85">
        <f>'VRN - Vedlejší rozpočtové...'!J34</f>
        <v>0</v>
      </c>
      <c r="AX97" s="85">
        <f>'VRN - Vedlejší rozpočtové...'!J35</f>
        <v>0</v>
      </c>
      <c r="AY97" s="85">
        <f>'VRN - Vedlejší rozpočtové...'!J36</f>
        <v>0</v>
      </c>
      <c r="AZ97" s="85">
        <f>'VRN - Vedlejší rozpočtové...'!F33</f>
        <v>0</v>
      </c>
      <c r="BA97" s="85">
        <f>'VRN - Vedlejší rozpočtové...'!F34</f>
        <v>0</v>
      </c>
      <c r="BB97" s="85">
        <f>'VRN - Vedlejší rozpočtové...'!F35</f>
        <v>0</v>
      </c>
      <c r="BC97" s="85">
        <f>'VRN - Vedlejší rozpočtové...'!F36</f>
        <v>0</v>
      </c>
      <c r="BD97" s="87">
        <f>'VRN - Vedlejší rozpočtové...'!F37</f>
        <v>0</v>
      </c>
      <c r="BT97" s="83" t="s">
        <v>83</v>
      </c>
      <c r="BV97" s="83" t="s">
        <v>77</v>
      </c>
      <c r="BW97" s="83" t="s">
        <v>91</v>
      </c>
      <c r="BX97" s="83" t="s">
        <v>4</v>
      </c>
      <c r="CL97" s="83" t="s">
        <v>1</v>
      </c>
      <c r="CM97" s="83" t="s">
        <v>85</v>
      </c>
    </row>
    <row r="98" spans="1:91" s="1" customFormat="1" ht="30" customHeight="1">
      <c r="B98" s="32"/>
      <c r="AR98" s="32"/>
    </row>
    <row r="99" spans="1:91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2"/>
    </row>
  </sheetData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 - Komunikace'!C2" display="/" xr:uid="{00000000-0004-0000-0000-000000000000}"/>
    <hyperlink ref="A96" location="'SO 02 - Výdej vody'!C2" display="/" xr:uid="{00000000-0004-0000-0000-000001000000}"/>
    <hyperlink ref="A97" location="'VRN - Vedlejší rozpočtové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4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7" t="s">
        <v>84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92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Výdejní místo požární vody v Mnichově Hradišti</v>
      </c>
      <c r="F7" s="236"/>
      <c r="G7" s="236"/>
      <c r="H7" s="236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15" t="s">
        <v>94</v>
      </c>
      <c r="F9" s="237"/>
      <c r="G9" s="237"/>
      <c r="H9" s="23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25. 9. 2024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8" t="str">
        <f>'Rekapitulace stavby'!E14</f>
        <v>Vyplň údaj</v>
      </c>
      <c r="F18" s="199"/>
      <c r="G18" s="199"/>
      <c r="H18" s="19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31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89"/>
      <c r="E27" s="204" t="s">
        <v>1</v>
      </c>
      <c r="F27" s="204"/>
      <c r="G27" s="204"/>
      <c r="H27" s="20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35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5" t="s">
        <v>39</v>
      </c>
      <c r="E33" s="27" t="s">
        <v>40</v>
      </c>
      <c r="F33" s="91">
        <f>ROUND((SUM(BE123:BE342)),  2)</f>
        <v>0</v>
      </c>
      <c r="I33" s="92">
        <v>0.21</v>
      </c>
      <c r="J33" s="91">
        <f>ROUND(((SUM(BE123:BE342))*I33),  2)</f>
        <v>0</v>
      </c>
      <c r="L33" s="32"/>
    </row>
    <row r="34" spans="2:12" s="1" customFormat="1" ht="14.45" customHeight="1">
      <c r="B34" s="32"/>
      <c r="E34" s="27" t="s">
        <v>41</v>
      </c>
      <c r="F34" s="91">
        <f>ROUND((SUM(BF123:BF342)),  2)</f>
        <v>0</v>
      </c>
      <c r="I34" s="92">
        <v>0.12</v>
      </c>
      <c r="J34" s="91">
        <f>ROUND(((SUM(BF123:BF342))*I34),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1">
        <f>ROUND((SUM(BG123:BG342)),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1">
        <f>ROUND((SUM(BH123:BH342)),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44</v>
      </c>
      <c r="F37" s="91">
        <f>ROUND((SUM(BI123:BI342)),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45</v>
      </c>
      <c r="E39" s="57"/>
      <c r="F39" s="57"/>
      <c r="G39" s="95" t="s">
        <v>46</v>
      </c>
      <c r="H39" s="96" t="s">
        <v>47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50</v>
      </c>
      <c r="E61" s="34"/>
      <c r="F61" s="99" t="s">
        <v>51</v>
      </c>
      <c r="G61" s="43" t="s">
        <v>50</v>
      </c>
      <c r="H61" s="34"/>
      <c r="I61" s="34"/>
      <c r="J61" s="100" t="s">
        <v>51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50</v>
      </c>
      <c r="E76" s="34"/>
      <c r="F76" s="99" t="s">
        <v>51</v>
      </c>
      <c r="G76" s="43" t="s">
        <v>50</v>
      </c>
      <c r="H76" s="34"/>
      <c r="I76" s="34"/>
      <c r="J76" s="100" t="s">
        <v>51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Výdejní místo požární vody v Mnichově Hradišti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93</v>
      </c>
      <c r="L86" s="32"/>
    </row>
    <row r="87" spans="2:47" s="1" customFormat="1" ht="16.5" customHeight="1">
      <c r="B87" s="32"/>
      <c r="E87" s="215" t="str">
        <f>E9</f>
        <v>SO 01 - Komunikace</v>
      </c>
      <c r="F87" s="237"/>
      <c r="G87" s="237"/>
      <c r="H87" s="23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Mnichovo Hradiště</v>
      </c>
      <c r="I89" s="27" t="s">
        <v>22</v>
      </c>
      <c r="J89" s="52" t="str">
        <f>IF(J12="","",J12)</f>
        <v>25. 9. 2024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Vodovody a Kanalizace Mladá Boleslav, a. s.</v>
      </c>
      <c r="I91" s="27" t="s">
        <v>30</v>
      </c>
      <c r="J91" s="30" t="str">
        <f>E21</f>
        <v>ANITAS s.r.o.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ANITAS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96</v>
      </c>
      <c r="D94" s="93"/>
      <c r="E94" s="93"/>
      <c r="F94" s="93"/>
      <c r="G94" s="93"/>
      <c r="H94" s="93"/>
      <c r="I94" s="93"/>
      <c r="J94" s="102" t="s">
        <v>97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98</v>
      </c>
      <c r="J96" s="66">
        <f>J123</f>
        <v>0</v>
      </c>
      <c r="L96" s="32"/>
      <c r="AU96" s="17" t="s">
        <v>99</v>
      </c>
    </row>
    <row r="97" spans="2:12" s="8" customFormat="1" ht="24.95" customHeight="1">
      <c r="B97" s="104"/>
      <c r="D97" s="105" t="s">
        <v>100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101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102</v>
      </c>
      <c r="E99" s="110"/>
      <c r="F99" s="110"/>
      <c r="G99" s="110"/>
      <c r="H99" s="110"/>
      <c r="I99" s="110"/>
      <c r="J99" s="111">
        <f>J204</f>
        <v>0</v>
      </c>
      <c r="L99" s="108"/>
    </row>
    <row r="100" spans="2:12" s="9" customFormat="1" ht="19.899999999999999" customHeight="1">
      <c r="B100" s="108"/>
      <c r="D100" s="109" t="s">
        <v>103</v>
      </c>
      <c r="E100" s="110"/>
      <c r="F100" s="110"/>
      <c r="G100" s="110"/>
      <c r="H100" s="110"/>
      <c r="I100" s="110"/>
      <c r="J100" s="111">
        <f>J208</f>
        <v>0</v>
      </c>
      <c r="L100" s="108"/>
    </row>
    <row r="101" spans="2:12" s="9" customFormat="1" ht="19.899999999999999" customHeight="1">
      <c r="B101" s="108"/>
      <c r="D101" s="109" t="s">
        <v>104</v>
      </c>
      <c r="E101" s="110"/>
      <c r="F101" s="110"/>
      <c r="G101" s="110"/>
      <c r="H101" s="110"/>
      <c r="I101" s="110"/>
      <c r="J101" s="111">
        <f>J258</f>
        <v>0</v>
      </c>
      <c r="L101" s="108"/>
    </row>
    <row r="102" spans="2:12" s="9" customFormat="1" ht="19.899999999999999" customHeight="1">
      <c r="B102" s="108"/>
      <c r="D102" s="109" t="s">
        <v>105</v>
      </c>
      <c r="E102" s="110"/>
      <c r="F102" s="110"/>
      <c r="G102" s="110"/>
      <c r="H102" s="110"/>
      <c r="I102" s="110"/>
      <c r="J102" s="111">
        <f>J329</f>
        <v>0</v>
      </c>
      <c r="L102" s="108"/>
    </row>
    <row r="103" spans="2:12" s="9" customFormat="1" ht="19.899999999999999" customHeight="1">
      <c r="B103" s="108"/>
      <c r="D103" s="109" t="s">
        <v>106</v>
      </c>
      <c r="E103" s="110"/>
      <c r="F103" s="110"/>
      <c r="G103" s="110"/>
      <c r="H103" s="110"/>
      <c r="I103" s="110"/>
      <c r="J103" s="111">
        <f>J341</f>
        <v>0</v>
      </c>
      <c r="L103" s="108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107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5" t="str">
        <f>E7</f>
        <v>Výdejní místo požární vody v Mnichově Hradišti</v>
      </c>
      <c r="F113" s="236"/>
      <c r="G113" s="236"/>
      <c r="H113" s="236"/>
      <c r="L113" s="32"/>
    </row>
    <row r="114" spans="2:65" s="1" customFormat="1" ht="12" customHeight="1">
      <c r="B114" s="32"/>
      <c r="C114" s="27" t="s">
        <v>93</v>
      </c>
      <c r="L114" s="32"/>
    </row>
    <row r="115" spans="2:65" s="1" customFormat="1" ht="16.5" customHeight="1">
      <c r="B115" s="32"/>
      <c r="E115" s="215" t="str">
        <f>E9</f>
        <v>SO 01 - Komunikace</v>
      </c>
      <c r="F115" s="237"/>
      <c r="G115" s="237"/>
      <c r="H115" s="237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Mnichovo Hradiště</v>
      </c>
      <c r="I117" s="27" t="s">
        <v>22</v>
      </c>
      <c r="J117" s="52" t="str">
        <f>IF(J12="","",J12)</f>
        <v>25. 9. 2024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Vodovody a Kanalizace Mladá Boleslav, a. s.</v>
      </c>
      <c r="I119" s="27" t="s">
        <v>30</v>
      </c>
      <c r="J119" s="30" t="str">
        <f>E21</f>
        <v>ANITAS s.r.o.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ANITAS s.r.o.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108</v>
      </c>
      <c r="D122" s="114" t="s">
        <v>60</v>
      </c>
      <c r="E122" s="114" t="s">
        <v>56</v>
      </c>
      <c r="F122" s="114" t="s">
        <v>57</v>
      </c>
      <c r="G122" s="114" t="s">
        <v>109</v>
      </c>
      <c r="H122" s="114" t="s">
        <v>110</v>
      </c>
      <c r="I122" s="114" t="s">
        <v>111</v>
      </c>
      <c r="J122" s="115" t="s">
        <v>97</v>
      </c>
      <c r="K122" s="116" t="s">
        <v>112</v>
      </c>
      <c r="L122" s="112"/>
      <c r="M122" s="59" t="s">
        <v>1</v>
      </c>
      <c r="N122" s="60" t="s">
        <v>39</v>
      </c>
      <c r="O122" s="60" t="s">
        <v>113</v>
      </c>
      <c r="P122" s="60" t="s">
        <v>114</v>
      </c>
      <c r="Q122" s="60" t="s">
        <v>115</v>
      </c>
      <c r="R122" s="60" t="s">
        <v>116</v>
      </c>
      <c r="S122" s="60" t="s">
        <v>117</v>
      </c>
      <c r="T122" s="61" t="s">
        <v>118</v>
      </c>
    </row>
    <row r="123" spans="2:65" s="1" customFormat="1" ht="22.9" customHeight="1">
      <c r="B123" s="32"/>
      <c r="C123" s="64" t="s">
        <v>119</v>
      </c>
      <c r="J123" s="117">
        <f>BK123</f>
        <v>0</v>
      </c>
      <c r="L123" s="32"/>
      <c r="M123" s="62"/>
      <c r="N123" s="53"/>
      <c r="O123" s="53"/>
      <c r="P123" s="118">
        <f>P124</f>
        <v>0</v>
      </c>
      <c r="Q123" s="53"/>
      <c r="R123" s="118">
        <f>R124</f>
        <v>45.193099499999995</v>
      </c>
      <c r="S123" s="53"/>
      <c r="T123" s="119">
        <f>T124</f>
        <v>101.79530000000001</v>
      </c>
      <c r="AT123" s="17" t="s">
        <v>74</v>
      </c>
      <c r="AU123" s="17" t="s">
        <v>99</v>
      </c>
      <c r="BK123" s="120">
        <f>BK124</f>
        <v>0</v>
      </c>
    </row>
    <row r="124" spans="2:65" s="11" customFormat="1" ht="25.9" customHeight="1">
      <c r="B124" s="121"/>
      <c r="D124" s="122" t="s">
        <v>74</v>
      </c>
      <c r="E124" s="123" t="s">
        <v>120</v>
      </c>
      <c r="F124" s="123" t="s">
        <v>121</v>
      </c>
      <c r="I124" s="124"/>
      <c r="J124" s="125">
        <f>BK124</f>
        <v>0</v>
      </c>
      <c r="L124" s="121"/>
      <c r="M124" s="126"/>
      <c r="P124" s="127">
        <f>P125+P204+P208+P258+P329+P341</f>
        <v>0</v>
      </c>
      <c r="R124" s="127">
        <f>R125+R204+R208+R258+R329+R341</f>
        <v>45.193099499999995</v>
      </c>
      <c r="T124" s="128">
        <f>T125+T204+T208+T258+T329+T341</f>
        <v>101.79530000000001</v>
      </c>
      <c r="AR124" s="122" t="s">
        <v>83</v>
      </c>
      <c r="AT124" s="129" t="s">
        <v>74</v>
      </c>
      <c r="AU124" s="129" t="s">
        <v>75</v>
      </c>
      <c r="AY124" s="122" t="s">
        <v>122</v>
      </c>
      <c r="BK124" s="130">
        <f>BK125+BK204+BK208+BK258+BK329+BK341</f>
        <v>0</v>
      </c>
    </row>
    <row r="125" spans="2:65" s="11" customFormat="1" ht="22.9" customHeight="1">
      <c r="B125" s="121"/>
      <c r="D125" s="122" t="s">
        <v>74</v>
      </c>
      <c r="E125" s="131" t="s">
        <v>83</v>
      </c>
      <c r="F125" s="131" t="s">
        <v>123</v>
      </c>
      <c r="I125" s="124"/>
      <c r="J125" s="132">
        <f>BK125</f>
        <v>0</v>
      </c>
      <c r="L125" s="121"/>
      <c r="M125" s="126"/>
      <c r="P125" s="127">
        <f>SUM(P126:P203)</f>
        <v>0</v>
      </c>
      <c r="R125" s="127">
        <f>SUM(R126:R203)</f>
        <v>6.7900000000000009E-3</v>
      </c>
      <c r="T125" s="128">
        <f>SUM(T126:T203)</f>
        <v>79.829000000000008</v>
      </c>
      <c r="AR125" s="122" t="s">
        <v>83</v>
      </c>
      <c r="AT125" s="129" t="s">
        <v>74</v>
      </c>
      <c r="AU125" s="129" t="s">
        <v>83</v>
      </c>
      <c r="AY125" s="122" t="s">
        <v>122</v>
      </c>
      <c r="BK125" s="130">
        <f>SUM(BK126:BK203)</f>
        <v>0</v>
      </c>
    </row>
    <row r="126" spans="2:65" s="1" customFormat="1" ht="37.9" customHeight="1">
      <c r="B126" s="133"/>
      <c r="C126" s="134" t="s">
        <v>83</v>
      </c>
      <c r="D126" s="134" t="s">
        <v>124</v>
      </c>
      <c r="E126" s="135" t="s">
        <v>125</v>
      </c>
      <c r="F126" s="136" t="s">
        <v>126</v>
      </c>
      <c r="G126" s="137" t="s">
        <v>127</v>
      </c>
      <c r="H126" s="138">
        <v>175</v>
      </c>
      <c r="I126" s="139"/>
      <c r="J126" s="140">
        <f>ROUND(I126*H126,2)</f>
        <v>0</v>
      </c>
      <c r="K126" s="141"/>
      <c r="L126" s="32"/>
      <c r="M126" s="142" t="s">
        <v>1</v>
      </c>
      <c r="N126" s="143" t="s">
        <v>40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128</v>
      </c>
      <c r="AT126" s="146" t="s">
        <v>124</v>
      </c>
      <c r="AU126" s="146" t="s">
        <v>85</v>
      </c>
      <c r="AY126" s="17" t="s">
        <v>122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7" t="s">
        <v>83</v>
      </c>
      <c r="BK126" s="147">
        <f>ROUND(I126*H126,2)</f>
        <v>0</v>
      </c>
      <c r="BL126" s="17" t="s">
        <v>128</v>
      </c>
      <c r="BM126" s="146" t="s">
        <v>129</v>
      </c>
    </row>
    <row r="127" spans="2:65" s="12" customFormat="1" ht="11.25">
      <c r="B127" s="148"/>
      <c r="D127" s="149" t="s">
        <v>130</v>
      </c>
      <c r="E127" s="150" t="s">
        <v>1</v>
      </c>
      <c r="F127" s="151" t="s">
        <v>131</v>
      </c>
      <c r="H127" s="150" t="s">
        <v>1</v>
      </c>
      <c r="I127" s="152"/>
      <c r="L127" s="148"/>
      <c r="M127" s="153"/>
      <c r="T127" s="154"/>
      <c r="AT127" s="150" t="s">
        <v>130</v>
      </c>
      <c r="AU127" s="150" t="s">
        <v>85</v>
      </c>
      <c r="AV127" s="12" t="s">
        <v>83</v>
      </c>
      <c r="AW127" s="12" t="s">
        <v>32</v>
      </c>
      <c r="AX127" s="12" t="s">
        <v>75</v>
      </c>
      <c r="AY127" s="150" t="s">
        <v>122</v>
      </c>
    </row>
    <row r="128" spans="2:65" s="13" customFormat="1" ht="11.25">
      <c r="B128" s="155"/>
      <c r="D128" s="149" t="s">
        <v>130</v>
      </c>
      <c r="E128" s="156" t="s">
        <v>1</v>
      </c>
      <c r="F128" s="157" t="s">
        <v>132</v>
      </c>
      <c r="H128" s="158">
        <v>175</v>
      </c>
      <c r="I128" s="159"/>
      <c r="L128" s="155"/>
      <c r="M128" s="160"/>
      <c r="T128" s="161"/>
      <c r="AT128" s="156" t="s">
        <v>130</v>
      </c>
      <c r="AU128" s="156" t="s">
        <v>85</v>
      </c>
      <c r="AV128" s="13" t="s">
        <v>85</v>
      </c>
      <c r="AW128" s="13" t="s">
        <v>32</v>
      </c>
      <c r="AX128" s="13" t="s">
        <v>83</v>
      </c>
      <c r="AY128" s="156" t="s">
        <v>122</v>
      </c>
    </row>
    <row r="129" spans="2:65" s="1" customFormat="1" ht="33" customHeight="1">
      <c r="B129" s="133"/>
      <c r="C129" s="134" t="s">
        <v>85</v>
      </c>
      <c r="D129" s="134" t="s">
        <v>124</v>
      </c>
      <c r="E129" s="135" t="s">
        <v>133</v>
      </c>
      <c r="F129" s="136" t="s">
        <v>134</v>
      </c>
      <c r="G129" s="137" t="s">
        <v>127</v>
      </c>
      <c r="H129" s="138">
        <v>106</v>
      </c>
      <c r="I129" s="139"/>
      <c r="J129" s="140">
        <f>ROUND(I129*H129,2)</f>
        <v>0</v>
      </c>
      <c r="K129" s="141"/>
      <c r="L129" s="32"/>
      <c r="M129" s="142" t="s">
        <v>1</v>
      </c>
      <c r="N129" s="143" t="s">
        <v>40</v>
      </c>
      <c r="P129" s="144">
        <f>O129*H129</f>
        <v>0</v>
      </c>
      <c r="Q129" s="144">
        <v>0</v>
      </c>
      <c r="R129" s="144">
        <f>Q129*H129</f>
        <v>0</v>
      </c>
      <c r="S129" s="144">
        <v>0.44</v>
      </c>
      <c r="T129" s="145">
        <f>S129*H129</f>
        <v>46.64</v>
      </c>
      <c r="AR129" s="146" t="s">
        <v>128</v>
      </c>
      <c r="AT129" s="146" t="s">
        <v>124</v>
      </c>
      <c r="AU129" s="146" t="s">
        <v>85</v>
      </c>
      <c r="AY129" s="17" t="s">
        <v>122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7" t="s">
        <v>83</v>
      </c>
      <c r="BK129" s="147">
        <f>ROUND(I129*H129,2)</f>
        <v>0</v>
      </c>
      <c r="BL129" s="17" t="s">
        <v>128</v>
      </c>
      <c r="BM129" s="146" t="s">
        <v>135</v>
      </c>
    </row>
    <row r="130" spans="2:65" s="12" customFormat="1" ht="11.25">
      <c r="B130" s="148"/>
      <c r="D130" s="149" t="s">
        <v>130</v>
      </c>
      <c r="E130" s="150" t="s">
        <v>1</v>
      </c>
      <c r="F130" s="151" t="s">
        <v>136</v>
      </c>
      <c r="H130" s="150" t="s">
        <v>1</v>
      </c>
      <c r="I130" s="152"/>
      <c r="L130" s="148"/>
      <c r="M130" s="153"/>
      <c r="T130" s="154"/>
      <c r="AT130" s="150" t="s">
        <v>130</v>
      </c>
      <c r="AU130" s="150" t="s">
        <v>85</v>
      </c>
      <c r="AV130" s="12" t="s">
        <v>83</v>
      </c>
      <c r="AW130" s="12" t="s">
        <v>32</v>
      </c>
      <c r="AX130" s="12" t="s">
        <v>75</v>
      </c>
      <c r="AY130" s="150" t="s">
        <v>122</v>
      </c>
    </row>
    <row r="131" spans="2:65" s="12" customFormat="1" ht="22.5">
      <c r="B131" s="148"/>
      <c r="D131" s="149" t="s">
        <v>130</v>
      </c>
      <c r="E131" s="150" t="s">
        <v>1</v>
      </c>
      <c r="F131" s="151" t="s">
        <v>137</v>
      </c>
      <c r="H131" s="150" t="s">
        <v>1</v>
      </c>
      <c r="I131" s="152"/>
      <c r="L131" s="148"/>
      <c r="M131" s="153"/>
      <c r="T131" s="154"/>
      <c r="AT131" s="150" t="s">
        <v>130</v>
      </c>
      <c r="AU131" s="150" t="s">
        <v>85</v>
      </c>
      <c r="AV131" s="12" t="s">
        <v>83</v>
      </c>
      <c r="AW131" s="12" t="s">
        <v>32</v>
      </c>
      <c r="AX131" s="12" t="s">
        <v>75</v>
      </c>
      <c r="AY131" s="150" t="s">
        <v>122</v>
      </c>
    </row>
    <row r="132" spans="2:65" s="13" customFormat="1" ht="11.25">
      <c r="B132" s="155"/>
      <c r="D132" s="149" t="s">
        <v>130</v>
      </c>
      <c r="E132" s="156" t="s">
        <v>1</v>
      </c>
      <c r="F132" s="157" t="s">
        <v>138</v>
      </c>
      <c r="H132" s="158">
        <v>106</v>
      </c>
      <c r="I132" s="159"/>
      <c r="L132" s="155"/>
      <c r="M132" s="160"/>
      <c r="T132" s="161"/>
      <c r="AT132" s="156" t="s">
        <v>130</v>
      </c>
      <c r="AU132" s="156" t="s">
        <v>85</v>
      </c>
      <c r="AV132" s="13" t="s">
        <v>85</v>
      </c>
      <c r="AW132" s="13" t="s">
        <v>32</v>
      </c>
      <c r="AX132" s="13" t="s">
        <v>83</v>
      </c>
      <c r="AY132" s="156" t="s">
        <v>122</v>
      </c>
    </row>
    <row r="133" spans="2:65" s="1" customFormat="1" ht="24.2" customHeight="1">
      <c r="B133" s="133"/>
      <c r="C133" s="134" t="s">
        <v>139</v>
      </c>
      <c r="D133" s="134" t="s">
        <v>124</v>
      </c>
      <c r="E133" s="135" t="s">
        <v>140</v>
      </c>
      <c r="F133" s="136" t="s">
        <v>141</v>
      </c>
      <c r="G133" s="137" t="s">
        <v>127</v>
      </c>
      <c r="H133" s="138">
        <v>29.5</v>
      </c>
      <c r="I133" s="139"/>
      <c r="J133" s="140">
        <f>ROUND(I133*H133,2)</f>
        <v>0</v>
      </c>
      <c r="K133" s="141"/>
      <c r="L133" s="32"/>
      <c r="M133" s="142" t="s">
        <v>1</v>
      </c>
      <c r="N133" s="143" t="s">
        <v>40</v>
      </c>
      <c r="P133" s="144">
        <f>O133*H133</f>
        <v>0</v>
      </c>
      <c r="Q133" s="144">
        <v>1.0000000000000001E-5</v>
      </c>
      <c r="R133" s="144">
        <f>Q133*H133</f>
        <v>2.9500000000000001E-4</v>
      </c>
      <c r="S133" s="144">
        <v>9.1999999999999998E-2</v>
      </c>
      <c r="T133" s="145">
        <f>S133*H133</f>
        <v>2.714</v>
      </c>
      <c r="AR133" s="146" t="s">
        <v>128</v>
      </c>
      <c r="AT133" s="146" t="s">
        <v>124</v>
      </c>
      <c r="AU133" s="146" t="s">
        <v>85</v>
      </c>
      <c r="AY133" s="17" t="s">
        <v>122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7" t="s">
        <v>83</v>
      </c>
      <c r="BK133" s="147">
        <f>ROUND(I133*H133,2)</f>
        <v>0</v>
      </c>
      <c r="BL133" s="17" t="s">
        <v>128</v>
      </c>
      <c r="BM133" s="146" t="s">
        <v>142</v>
      </c>
    </row>
    <row r="134" spans="2:65" s="12" customFormat="1" ht="11.25">
      <c r="B134" s="148"/>
      <c r="D134" s="149" t="s">
        <v>130</v>
      </c>
      <c r="E134" s="150" t="s">
        <v>1</v>
      </c>
      <c r="F134" s="151" t="s">
        <v>143</v>
      </c>
      <c r="H134" s="150" t="s">
        <v>1</v>
      </c>
      <c r="I134" s="152"/>
      <c r="L134" s="148"/>
      <c r="M134" s="153"/>
      <c r="T134" s="154"/>
      <c r="AT134" s="150" t="s">
        <v>130</v>
      </c>
      <c r="AU134" s="150" t="s">
        <v>85</v>
      </c>
      <c r="AV134" s="12" t="s">
        <v>83</v>
      </c>
      <c r="AW134" s="12" t="s">
        <v>32</v>
      </c>
      <c r="AX134" s="12" t="s">
        <v>75</v>
      </c>
      <c r="AY134" s="150" t="s">
        <v>122</v>
      </c>
    </row>
    <row r="135" spans="2:65" s="13" customFormat="1" ht="11.25">
      <c r="B135" s="155"/>
      <c r="D135" s="149" t="s">
        <v>130</v>
      </c>
      <c r="E135" s="156" t="s">
        <v>1</v>
      </c>
      <c r="F135" s="157" t="s">
        <v>144</v>
      </c>
      <c r="H135" s="158">
        <v>29.5</v>
      </c>
      <c r="I135" s="159"/>
      <c r="L135" s="155"/>
      <c r="M135" s="160"/>
      <c r="T135" s="161"/>
      <c r="AT135" s="156" t="s">
        <v>130</v>
      </c>
      <c r="AU135" s="156" t="s">
        <v>85</v>
      </c>
      <c r="AV135" s="13" t="s">
        <v>85</v>
      </c>
      <c r="AW135" s="13" t="s">
        <v>32</v>
      </c>
      <c r="AX135" s="13" t="s">
        <v>83</v>
      </c>
      <c r="AY135" s="156" t="s">
        <v>122</v>
      </c>
    </row>
    <row r="136" spans="2:65" s="1" customFormat="1" ht="24.2" customHeight="1">
      <c r="B136" s="133"/>
      <c r="C136" s="134" t="s">
        <v>128</v>
      </c>
      <c r="D136" s="134" t="s">
        <v>124</v>
      </c>
      <c r="E136" s="135" t="s">
        <v>145</v>
      </c>
      <c r="F136" s="136" t="s">
        <v>146</v>
      </c>
      <c r="G136" s="137" t="s">
        <v>127</v>
      </c>
      <c r="H136" s="138">
        <v>132.5</v>
      </c>
      <c r="I136" s="139"/>
      <c r="J136" s="140">
        <f>ROUND(I136*H136,2)</f>
        <v>0</v>
      </c>
      <c r="K136" s="141"/>
      <c r="L136" s="32"/>
      <c r="M136" s="142" t="s">
        <v>1</v>
      </c>
      <c r="N136" s="143" t="s">
        <v>40</v>
      </c>
      <c r="P136" s="144">
        <f>O136*H136</f>
        <v>0</v>
      </c>
      <c r="Q136" s="144">
        <v>3.0000000000000001E-5</v>
      </c>
      <c r="R136" s="144">
        <f>Q136*H136</f>
        <v>3.9750000000000002E-3</v>
      </c>
      <c r="S136" s="144">
        <v>0.23</v>
      </c>
      <c r="T136" s="145">
        <f>S136*H136</f>
        <v>30.475000000000001</v>
      </c>
      <c r="AR136" s="146" t="s">
        <v>128</v>
      </c>
      <c r="AT136" s="146" t="s">
        <v>124</v>
      </c>
      <c r="AU136" s="146" t="s">
        <v>85</v>
      </c>
      <c r="AY136" s="17" t="s">
        <v>122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7" t="s">
        <v>83</v>
      </c>
      <c r="BK136" s="147">
        <f>ROUND(I136*H136,2)</f>
        <v>0</v>
      </c>
      <c r="BL136" s="17" t="s">
        <v>128</v>
      </c>
      <c r="BM136" s="146" t="s">
        <v>147</v>
      </c>
    </row>
    <row r="137" spans="2:65" s="12" customFormat="1" ht="11.25">
      <c r="B137" s="148"/>
      <c r="D137" s="149" t="s">
        <v>130</v>
      </c>
      <c r="E137" s="150" t="s">
        <v>1</v>
      </c>
      <c r="F137" s="151" t="s">
        <v>148</v>
      </c>
      <c r="H137" s="150" t="s">
        <v>1</v>
      </c>
      <c r="I137" s="152"/>
      <c r="L137" s="148"/>
      <c r="M137" s="153"/>
      <c r="T137" s="154"/>
      <c r="AT137" s="150" t="s">
        <v>130</v>
      </c>
      <c r="AU137" s="150" t="s">
        <v>85</v>
      </c>
      <c r="AV137" s="12" t="s">
        <v>83</v>
      </c>
      <c r="AW137" s="12" t="s">
        <v>32</v>
      </c>
      <c r="AX137" s="12" t="s">
        <v>75</v>
      </c>
      <c r="AY137" s="150" t="s">
        <v>122</v>
      </c>
    </row>
    <row r="138" spans="2:65" s="13" customFormat="1" ht="11.25">
      <c r="B138" s="155"/>
      <c r="D138" s="149" t="s">
        <v>130</v>
      </c>
      <c r="E138" s="156" t="s">
        <v>1</v>
      </c>
      <c r="F138" s="157" t="s">
        <v>149</v>
      </c>
      <c r="H138" s="158">
        <v>132.5</v>
      </c>
      <c r="I138" s="159"/>
      <c r="L138" s="155"/>
      <c r="M138" s="160"/>
      <c r="T138" s="161"/>
      <c r="AT138" s="156" t="s">
        <v>130</v>
      </c>
      <c r="AU138" s="156" t="s">
        <v>85</v>
      </c>
      <c r="AV138" s="13" t="s">
        <v>85</v>
      </c>
      <c r="AW138" s="13" t="s">
        <v>32</v>
      </c>
      <c r="AX138" s="13" t="s">
        <v>83</v>
      </c>
      <c r="AY138" s="156" t="s">
        <v>122</v>
      </c>
    </row>
    <row r="139" spans="2:65" s="1" customFormat="1" ht="24.2" customHeight="1">
      <c r="B139" s="133"/>
      <c r="C139" s="134" t="s">
        <v>150</v>
      </c>
      <c r="D139" s="134" t="s">
        <v>124</v>
      </c>
      <c r="E139" s="135" t="s">
        <v>151</v>
      </c>
      <c r="F139" s="136" t="s">
        <v>152</v>
      </c>
      <c r="G139" s="137" t="s">
        <v>127</v>
      </c>
      <c r="H139" s="138">
        <v>315</v>
      </c>
      <c r="I139" s="139"/>
      <c r="J139" s="140">
        <f>ROUND(I139*H139,2)</f>
        <v>0</v>
      </c>
      <c r="K139" s="141"/>
      <c r="L139" s="32"/>
      <c r="M139" s="142" t="s">
        <v>1</v>
      </c>
      <c r="N139" s="143" t="s">
        <v>40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128</v>
      </c>
      <c r="AT139" s="146" t="s">
        <v>124</v>
      </c>
      <c r="AU139" s="146" t="s">
        <v>85</v>
      </c>
      <c r="AY139" s="17" t="s">
        <v>122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7" t="s">
        <v>83</v>
      </c>
      <c r="BK139" s="147">
        <f>ROUND(I139*H139,2)</f>
        <v>0</v>
      </c>
      <c r="BL139" s="17" t="s">
        <v>128</v>
      </c>
      <c r="BM139" s="146" t="s">
        <v>153</v>
      </c>
    </row>
    <row r="140" spans="2:65" s="13" customFormat="1" ht="11.25">
      <c r="B140" s="155"/>
      <c r="D140" s="149" t="s">
        <v>130</v>
      </c>
      <c r="E140" s="156" t="s">
        <v>1</v>
      </c>
      <c r="F140" s="157" t="s">
        <v>154</v>
      </c>
      <c r="H140" s="158">
        <v>315</v>
      </c>
      <c r="I140" s="159"/>
      <c r="L140" s="155"/>
      <c r="M140" s="160"/>
      <c r="T140" s="161"/>
      <c r="AT140" s="156" t="s">
        <v>130</v>
      </c>
      <c r="AU140" s="156" t="s">
        <v>85</v>
      </c>
      <c r="AV140" s="13" t="s">
        <v>85</v>
      </c>
      <c r="AW140" s="13" t="s">
        <v>32</v>
      </c>
      <c r="AX140" s="13" t="s">
        <v>83</v>
      </c>
      <c r="AY140" s="156" t="s">
        <v>122</v>
      </c>
    </row>
    <row r="141" spans="2:65" s="1" customFormat="1" ht="37.9" customHeight="1">
      <c r="B141" s="133"/>
      <c r="C141" s="134" t="s">
        <v>155</v>
      </c>
      <c r="D141" s="134" t="s">
        <v>124</v>
      </c>
      <c r="E141" s="135" t="s">
        <v>156</v>
      </c>
      <c r="F141" s="136" t="s">
        <v>157</v>
      </c>
      <c r="G141" s="137" t="s">
        <v>158</v>
      </c>
      <c r="H141" s="138">
        <v>83.364000000000004</v>
      </c>
      <c r="I141" s="139"/>
      <c r="J141" s="140">
        <f>ROUND(I141*H141,2)</f>
        <v>0</v>
      </c>
      <c r="K141" s="141"/>
      <c r="L141" s="32"/>
      <c r="M141" s="142" t="s">
        <v>1</v>
      </c>
      <c r="N141" s="143" t="s">
        <v>40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128</v>
      </c>
      <c r="AT141" s="146" t="s">
        <v>124</v>
      </c>
      <c r="AU141" s="146" t="s">
        <v>85</v>
      </c>
      <c r="AY141" s="17" t="s">
        <v>122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7" t="s">
        <v>83</v>
      </c>
      <c r="BK141" s="147">
        <f>ROUND(I141*H141,2)</f>
        <v>0</v>
      </c>
      <c r="BL141" s="17" t="s">
        <v>128</v>
      </c>
      <c r="BM141" s="146" t="s">
        <v>159</v>
      </c>
    </row>
    <row r="142" spans="2:65" s="12" customFormat="1" ht="11.25">
      <c r="B142" s="148"/>
      <c r="D142" s="149" t="s">
        <v>130</v>
      </c>
      <c r="E142" s="150" t="s">
        <v>1</v>
      </c>
      <c r="F142" s="151" t="s">
        <v>136</v>
      </c>
      <c r="H142" s="150" t="s">
        <v>1</v>
      </c>
      <c r="I142" s="152"/>
      <c r="L142" s="148"/>
      <c r="M142" s="153"/>
      <c r="T142" s="154"/>
      <c r="AT142" s="150" t="s">
        <v>130</v>
      </c>
      <c r="AU142" s="150" t="s">
        <v>85</v>
      </c>
      <c r="AV142" s="12" t="s">
        <v>83</v>
      </c>
      <c r="AW142" s="12" t="s">
        <v>32</v>
      </c>
      <c r="AX142" s="12" t="s">
        <v>75</v>
      </c>
      <c r="AY142" s="150" t="s">
        <v>122</v>
      </c>
    </row>
    <row r="143" spans="2:65" s="12" customFormat="1" ht="22.5">
      <c r="B143" s="148"/>
      <c r="D143" s="149" t="s">
        <v>130</v>
      </c>
      <c r="E143" s="150" t="s">
        <v>1</v>
      </c>
      <c r="F143" s="151" t="s">
        <v>160</v>
      </c>
      <c r="H143" s="150" t="s">
        <v>1</v>
      </c>
      <c r="I143" s="152"/>
      <c r="L143" s="148"/>
      <c r="M143" s="153"/>
      <c r="T143" s="154"/>
      <c r="AT143" s="150" t="s">
        <v>130</v>
      </c>
      <c r="AU143" s="150" t="s">
        <v>85</v>
      </c>
      <c r="AV143" s="12" t="s">
        <v>83</v>
      </c>
      <c r="AW143" s="12" t="s">
        <v>32</v>
      </c>
      <c r="AX143" s="12" t="s">
        <v>75</v>
      </c>
      <c r="AY143" s="150" t="s">
        <v>122</v>
      </c>
    </row>
    <row r="144" spans="2:65" s="13" customFormat="1" ht="11.25">
      <c r="B144" s="155"/>
      <c r="D144" s="149" t="s">
        <v>130</v>
      </c>
      <c r="E144" s="156" t="s">
        <v>1</v>
      </c>
      <c r="F144" s="157" t="s">
        <v>161</v>
      </c>
      <c r="H144" s="158">
        <v>12.72</v>
      </c>
      <c r="I144" s="159"/>
      <c r="L144" s="155"/>
      <c r="M144" s="160"/>
      <c r="T144" s="161"/>
      <c r="AT144" s="156" t="s">
        <v>130</v>
      </c>
      <c r="AU144" s="156" t="s">
        <v>85</v>
      </c>
      <c r="AV144" s="13" t="s">
        <v>85</v>
      </c>
      <c r="AW144" s="13" t="s">
        <v>32</v>
      </c>
      <c r="AX144" s="13" t="s">
        <v>75</v>
      </c>
      <c r="AY144" s="156" t="s">
        <v>122</v>
      </c>
    </row>
    <row r="145" spans="2:65" s="12" customFormat="1" ht="11.25">
      <c r="B145" s="148"/>
      <c r="D145" s="149" t="s">
        <v>130</v>
      </c>
      <c r="E145" s="150" t="s">
        <v>1</v>
      </c>
      <c r="F145" s="151" t="s">
        <v>162</v>
      </c>
      <c r="H145" s="150" t="s">
        <v>1</v>
      </c>
      <c r="I145" s="152"/>
      <c r="L145" s="148"/>
      <c r="M145" s="153"/>
      <c r="T145" s="154"/>
      <c r="AT145" s="150" t="s">
        <v>130</v>
      </c>
      <c r="AU145" s="150" t="s">
        <v>85</v>
      </c>
      <c r="AV145" s="12" t="s">
        <v>83</v>
      </c>
      <c r="AW145" s="12" t="s">
        <v>32</v>
      </c>
      <c r="AX145" s="12" t="s">
        <v>75</v>
      </c>
      <c r="AY145" s="150" t="s">
        <v>122</v>
      </c>
    </row>
    <row r="146" spans="2:65" s="13" customFormat="1" ht="11.25">
      <c r="B146" s="155"/>
      <c r="D146" s="149" t="s">
        <v>130</v>
      </c>
      <c r="E146" s="156" t="s">
        <v>1</v>
      </c>
      <c r="F146" s="157" t="s">
        <v>163</v>
      </c>
      <c r="H146" s="158">
        <v>17.574999999999999</v>
      </c>
      <c r="I146" s="159"/>
      <c r="L146" s="155"/>
      <c r="M146" s="160"/>
      <c r="T146" s="161"/>
      <c r="AT146" s="156" t="s">
        <v>130</v>
      </c>
      <c r="AU146" s="156" t="s">
        <v>85</v>
      </c>
      <c r="AV146" s="13" t="s">
        <v>85</v>
      </c>
      <c r="AW146" s="13" t="s">
        <v>32</v>
      </c>
      <c r="AX146" s="13" t="s">
        <v>75</v>
      </c>
      <c r="AY146" s="156" t="s">
        <v>122</v>
      </c>
    </row>
    <row r="147" spans="2:65" s="12" customFormat="1" ht="22.5">
      <c r="B147" s="148"/>
      <c r="D147" s="149" t="s">
        <v>130</v>
      </c>
      <c r="E147" s="150" t="s">
        <v>1</v>
      </c>
      <c r="F147" s="151" t="s">
        <v>164</v>
      </c>
      <c r="H147" s="150" t="s">
        <v>1</v>
      </c>
      <c r="I147" s="152"/>
      <c r="L147" s="148"/>
      <c r="M147" s="153"/>
      <c r="T147" s="154"/>
      <c r="AT147" s="150" t="s">
        <v>130</v>
      </c>
      <c r="AU147" s="150" t="s">
        <v>85</v>
      </c>
      <c r="AV147" s="12" t="s">
        <v>83</v>
      </c>
      <c r="AW147" s="12" t="s">
        <v>32</v>
      </c>
      <c r="AX147" s="12" t="s">
        <v>75</v>
      </c>
      <c r="AY147" s="150" t="s">
        <v>122</v>
      </c>
    </row>
    <row r="148" spans="2:65" s="13" customFormat="1" ht="11.25">
      <c r="B148" s="155"/>
      <c r="D148" s="149" t="s">
        <v>130</v>
      </c>
      <c r="E148" s="156" t="s">
        <v>1</v>
      </c>
      <c r="F148" s="157" t="s">
        <v>165</v>
      </c>
      <c r="H148" s="158">
        <v>25.38</v>
      </c>
      <c r="I148" s="159"/>
      <c r="L148" s="155"/>
      <c r="M148" s="160"/>
      <c r="T148" s="161"/>
      <c r="AT148" s="156" t="s">
        <v>130</v>
      </c>
      <c r="AU148" s="156" t="s">
        <v>85</v>
      </c>
      <c r="AV148" s="13" t="s">
        <v>85</v>
      </c>
      <c r="AW148" s="13" t="s">
        <v>32</v>
      </c>
      <c r="AX148" s="13" t="s">
        <v>75</v>
      </c>
      <c r="AY148" s="156" t="s">
        <v>122</v>
      </c>
    </row>
    <row r="149" spans="2:65" s="13" customFormat="1" ht="11.25">
      <c r="B149" s="155"/>
      <c r="D149" s="149" t="s">
        <v>130</v>
      </c>
      <c r="E149" s="156" t="s">
        <v>1</v>
      </c>
      <c r="F149" s="157" t="s">
        <v>166</v>
      </c>
      <c r="H149" s="158">
        <v>11.75</v>
      </c>
      <c r="I149" s="159"/>
      <c r="L149" s="155"/>
      <c r="M149" s="160"/>
      <c r="T149" s="161"/>
      <c r="AT149" s="156" t="s">
        <v>130</v>
      </c>
      <c r="AU149" s="156" t="s">
        <v>85</v>
      </c>
      <c r="AV149" s="13" t="s">
        <v>85</v>
      </c>
      <c r="AW149" s="13" t="s">
        <v>32</v>
      </c>
      <c r="AX149" s="13" t="s">
        <v>75</v>
      </c>
      <c r="AY149" s="156" t="s">
        <v>122</v>
      </c>
    </row>
    <row r="150" spans="2:65" s="12" customFormat="1" ht="22.5">
      <c r="B150" s="148"/>
      <c r="D150" s="149" t="s">
        <v>130</v>
      </c>
      <c r="E150" s="150" t="s">
        <v>1</v>
      </c>
      <c r="F150" s="151" t="s">
        <v>167</v>
      </c>
      <c r="H150" s="150" t="s">
        <v>1</v>
      </c>
      <c r="I150" s="152"/>
      <c r="L150" s="148"/>
      <c r="M150" s="153"/>
      <c r="T150" s="154"/>
      <c r="AT150" s="150" t="s">
        <v>130</v>
      </c>
      <c r="AU150" s="150" t="s">
        <v>85</v>
      </c>
      <c r="AV150" s="12" t="s">
        <v>83</v>
      </c>
      <c r="AW150" s="12" t="s">
        <v>32</v>
      </c>
      <c r="AX150" s="12" t="s">
        <v>75</v>
      </c>
      <c r="AY150" s="150" t="s">
        <v>122</v>
      </c>
    </row>
    <row r="151" spans="2:65" s="12" customFormat="1" ht="11.25">
      <c r="B151" s="148"/>
      <c r="D151" s="149" t="s">
        <v>130</v>
      </c>
      <c r="E151" s="150" t="s">
        <v>1</v>
      </c>
      <c r="F151" s="151" t="s">
        <v>162</v>
      </c>
      <c r="H151" s="150" t="s">
        <v>1</v>
      </c>
      <c r="I151" s="152"/>
      <c r="L151" s="148"/>
      <c r="M151" s="153"/>
      <c r="T151" s="154"/>
      <c r="AT151" s="150" t="s">
        <v>130</v>
      </c>
      <c r="AU151" s="150" t="s">
        <v>85</v>
      </c>
      <c r="AV151" s="12" t="s">
        <v>83</v>
      </c>
      <c r="AW151" s="12" t="s">
        <v>32</v>
      </c>
      <c r="AX151" s="12" t="s">
        <v>75</v>
      </c>
      <c r="AY151" s="150" t="s">
        <v>122</v>
      </c>
    </row>
    <row r="152" spans="2:65" s="13" customFormat="1" ht="11.25">
      <c r="B152" s="155"/>
      <c r="D152" s="149" t="s">
        <v>130</v>
      </c>
      <c r="E152" s="156" t="s">
        <v>1</v>
      </c>
      <c r="F152" s="157" t="s">
        <v>168</v>
      </c>
      <c r="H152" s="158">
        <v>8.36</v>
      </c>
      <c r="I152" s="159"/>
      <c r="L152" s="155"/>
      <c r="M152" s="160"/>
      <c r="T152" s="161"/>
      <c r="AT152" s="156" t="s">
        <v>130</v>
      </c>
      <c r="AU152" s="156" t="s">
        <v>85</v>
      </c>
      <c r="AV152" s="13" t="s">
        <v>85</v>
      </c>
      <c r="AW152" s="13" t="s">
        <v>32</v>
      </c>
      <c r="AX152" s="13" t="s">
        <v>75</v>
      </c>
      <c r="AY152" s="156" t="s">
        <v>122</v>
      </c>
    </row>
    <row r="153" spans="2:65" s="14" customFormat="1" ht="11.25">
      <c r="B153" s="162"/>
      <c r="D153" s="149" t="s">
        <v>130</v>
      </c>
      <c r="E153" s="163" t="s">
        <v>1</v>
      </c>
      <c r="F153" s="164" t="s">
        <v>169</v>
      </c>
      <c r="H153" s="165">
        <v>75.784999999999997</v>
      </c>
      <c r="I153" s="166"/>
      <c r="L153" s="162"/>
      <c r="M153" s="167"/>
      <c r="T153" s="168"/>
      <c r="AT153" s="163" t="s">
        <v>130</v>
      </c>
      <c r="AU153" s="163" t="s">
        <v>85</v>
      </c>
      <c r="AV153" s="14" t="s">
        <v>139</v>
      </c>
      <c r="AW153" s="14" t="s">
        <v>32</v>
      </c>
      <c r="AX153" s="14" t="s">
        <v>75</v>
      </c>
      <c r="AY153" s="163" t="s">
        <v>122</v>
      </c>
    </row>
    <row r="154" spans="2:65" s="12" customFormat="1" ht="11.25">
      <c r="B154" s="148"/>
      <c r="D154" s="149" t="s">
        <v>130</v>
      </c>
      <c r="E154" s="150" t="s">
        <v>1</v>
      </c>
      <c r="F154" s="151" t="s">
        <v>170</v>
      </c>
      <c r="H154" s="150" t="s">
        <v>1</v>
      </c>
      <c r="I154" s="152"/>
      <c r="L154" s="148"/>
      <c r="M154" s="153"/>
      <c r="T154" s="154"/>
      <c r="AT154" s="150" t="s">
        <v>130</v>
      </c>
      <c r="AU154" s="150" t="s">
        <v>85</v>
      </c>
      <c r="AV154" s="12" t="s">
        <v>83</v>
      </c>
      <c r="AW154" s="12" t="s">
        <v>32</v>
      </c>
      <c r="AX154" s="12" t="s">
        <v>75</v>
      </c>
      <c r="AY154" s="150" t="s">
        <v>122</v>
      </c>
    </row>
    <row r="155" spans="2:65" s="13" customFormat="1" ht="11.25">
      <c r="B155" s="155"/>
      <c r="D155" s="149" t="s">
        <v>130</v>
      </c>
      <c r="E155" s="156" t="s">
        <v>1</v>
      </c>
      <c r="F155" s="157" t="s">
        <v>171</v>
      </c>
      <c r="H155" s="158">
        <v>7.5789999999999997</v>
      </c>
      <c r="I155" s="159"/>
      <c r="L155" s="155"/>
      <c r="M155" s="160"/>
      <c r="T155" s="161"/>
      <c r="AT155" s="156" t="s">
        <v>130</v>
      </c>
      <c r="AU155" s="156" t="s">
        <v>85</v>
      </c>
      <c r="AV155" s="13" t="s">
        <v>85</v>
      </c>
      <c r="AW155" s="13" t="s">
        <v>32</v>
      </c>
      <c r="AX155" s="13" t="s">
        <v>75</v>
      </c>
      <c r="AY155" s="156" t="s">
        <v>122</v>
      </c>
    </row>
    <row r="156" spans="2:65" s="14" customFormat="1" ht="11.25">
      <c r="B156" s="162"/>
      <c r="D156" s="149" t="s">
        <v>130</v>
      </c>
      <c r="E156" s="163" t="s">
        <v>1</v>
      </c>
      <c r="F156" s="164" t="s">
        <v>169</v>
      </c>
      <c r="H156" s="165">
        <v>7.5789999999999997</v>
      </c>
      <c r="I156" s="166"/>
      <c r="L156" s="162"/>
      <c r="M156" s="167"/>
      <c r="T156" s="168"/>
      <c r="AT156" s="163" t="s">
        <v>130</v>
      </c>
      <c r="AU156" s="163" t="s">
        <v>85</v>
      </c>
      <c r="AV156" s="14" t="s">
        <v>139</v>
      </c>
      <c r="AW156" s="14" t="s">
        <v>32</v>
      </c>
      <c r="AX156" s="14" t="s">
        <v>75</v>
      </c>
      <c r="AY156" s="163" t="s">
        <v>122</v>
      </c>
    </row>
    <row r="157" spans="2:65" s="15" customFormat="1" ht="11.25">
      <c r="B157" s="169"/>
      <c r="D157" s="149" t="s">
        <v>130</v>
      </c>
      <c r="E157" s="170" t="s">
        <v>1</v>
      </c>
      <c r="F157" s="171" t="s">
        <v>172</v>
      </c>
      <c r="H157" s="172">
        <v>83.36399999999999</v>
      </c>
      <c r="I157" s="173"/>
      <c r="L157" s="169"/>
      <c r="M157" s="174"/>
      <c r="T157" s="175"/>
      <c r="AT157" s="170" t="s">
        <v>130</v>
      </c>
      <c r="AU157" s="170" t="s">
        <v>85</v>
      </c>
      <c r="AV157" s="15" t="s">
        <v>128</v>
      </c>
      <c r="AW157" s="15" t="s">
        <v>32</v>
      </c>
      <c r="AX157" s="15" t="s">
        <v>83</v>
      </c>
      <c r="AY157" s="170" t="s">
        <v>122</v>
      </c>
    </row>
    <row r="158" spans="2:65" s="1" customFormat="1" ht="37.9" customHeight="1">
      <c r="B158" s="133"/>
      <c r="C158" s="134" t="s">
        <v>173</v>
      </c>
      <c r="D158" s="134" t="s">
        <v>124</v>
      </c>
      <c r="E158" s="135" t="s">
        <v>174</v>
      </c>
      <c r="F158" s="136" t="s">
        <v>175</v>
      </c>
      <c r="G158" s="137" t="s">
        <v>158</v>
      </c>
      <c r="H158" s="138">
        <v>94.5</v>
      </c>
      <c r="I158" s="139"/>
      <c r="J158" s="140">
        <f>ROUND(I158*H158,2)</f>
        <v>0</v>
      </c>
      <c r="K158" s="141"/>
      <c r="L158" s="32"/>
      <c r="M158" s="142" t="s">
        <v>1</v>
      </c>
      <c r="N158" s="143" t="s">
        <v>40</v>
      </c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128</v>
      </c>
      <c r="AT158" s="146" t="s">
        <v>124</v>
      </c>
      <c r="AU158" s="146" t="s">
        <v>85</v>
      </c>
      <c r="AY158" s="17" t="s">
        <v>122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7" t="s">
        <v>83</v>
      </c>
      <c r="BK158" s="147">
        <f>ROUND(I158*H158,2)</f>
        <v>0</v>
      </c>
      <c r="BL158" s="17" t="s">
        <v>128</v>
      </c>
      <c r="BM158" s="146" t="s">
        <v>176</v>
      </c>
    </row>
    <row r="159" spans="2:65" s="12" customFormat="1" ht="11.25">
      <c r="B159" s="148"/>
      <c r="D159" s="149" t="s">
        <v>130</v>
      </c>
      <c r="E159" s="150" t="s">
        <v>1</v>
      </c>
      <c r="F159" s="151" t="s">
        <v>177</v>
      </c>
      <c r="H159" s="150" t="s">
        <v>1</v>
      </c>
      <c r="I159" s="152"/>
      <c r="L159" s="148"/>
      <c r="M159" s="153"/>
      <c r="T159" s="154"/>
      <c r="AT159" s="150" t="s">
        <v>130</v>
      </c>
      <c r="AU159" s="150" t="s">
        <v>85</v>
      </c>
      <c r="AV159" s="12" t="s">
        <v>83</v>
      </c>
      <c r="AW159" s="12" t="s">
        <v>32</v>
      </c>
      <c r="AX159" s="12" t="s">
        <v>75</v>
      </c>
      <c r="AY159" s="150" t="s">
        <v>122</v>
      </c>
    </row>
    <row r="160" spans="2:65" s="13" customFormat="1" ht="11.25">
      <c r="B160" s="155"/>
      <c r="D160" s="149" t="s">
        <v>130</v>
      </c>
      <c r="E160" s="156" t="s">
        <v>1</v>
      </c>
      <c r="F160" s="157" t="s">
        <v>178</v>
      </c>
      <c r="H160" s="158">
        <v>47.25</v>
      </c>
      <c r="I160" s="159"/>
      <c r="L160" s="155"/>
      <c r="M160" s="160"/>
      <c r="T160" s="161"/>
      <c r="AT160" s="156" t="s">
        <v>130</v>
      </c>
      <c r="AU160" s="156" t="s">
        <v>85</v>
      </c>
      <c r="AV160" s="13" t="s">
        <v>85</v>
      </c>
      <c r="AW160" s="13" t="s">
        <v>32</v>
      </c>
      <c r="AX160" s="13" t="s">
        <v>75</v>
      </c>
      <c r="AY160" s="156" t="s">
        <v>122</v>
      </c>
    </row>
    <row r="161" spans="2:65" s="12" customFormat="1" ht="11.25">
      <c r="B161" s="148"/>
      <c r="D161" s="149" t="s">
        <v>130</v>
      </c>
      <c r="E161" s="150" t="s">
        <v>1</v>
      </c>
      <c r="F161" s="151" t="s">
        <v>179</v>
      </c>
      <c r="H161" s="150" t="s">
        <v>1</v>
      </c>
      <c r="I161" s="152"/>
      <c r="L161" s="148"/>
      <c r="M161" s="153"/>
      <c r="T161" s="154"/>
      <c r="AT161" s="150" t="s">
        <v>130</v>
      </c>
      <c r="AU161" s="150" t="s">
        <v>85</v>
      </c>
      <c r="AV161" s="12" t="s">
        <v>83</v>
      </c>
      <c r="AW161" s="12" t="s">
        <v>32</v>
      </c>
      <c r="AX161" s="12" t="s">
        <v>75</v>
      </c>
      <c r="AY161" s="150" t="s">
        <v>122</v>
      </c>
    </row>
    <row r="162" spans="2:65" s="13" customFormat="1" ht="11.25">
      <c r="B162" s="155"/>
      <c r="D162" s="149" t="s">
        <v>130</v>
      </c>
      <c r="E162" s="156" t="s">
        <v>1</v>
      </c>
      <c r="F162" s="157" t="s">
        <v>178</v>
      </c>
      <c r="H162" s="158">
        <v>47.25</v>
      </c>
      <c r="I162" s="159"/>
      <c r="L162" s="155"/>
      <c r="M162" s="160"/>
      <c r="T162" s="161"/>
      <c r="AT162" s="156" t="s">
        <v>130</v>
      </c>
      <c r="AU162" s="156" t="s">
        <v>85</v>
      </c>
      <c r="AV162" s="13" t="s">
        <v>85</v>
      </c>
      <c r="AW162" s="13" t="s">
        <v>32</v>
      </c>
      <c r="AX162" s="13" t="s">
        <v>75</v>
      </c>
      <c r="AY162" s="156" t="s">
        <v>122</v>
      </c>
    </row>
    <row r="163" spans="2:65" s="15" customFormat="1" ht="11.25">
      <c r="B163" s="169"/>
      <c r="D163" s="149" t="s">
        <v>130</v>
      </c>
      <c r="E163" s="170" t="s">
        <v>1</v>
      </c>
      <c r="F163" s="171" t="s">
        <v>172</v>
      </c>
      <c r="H163" s="172">
        <v>94.5</v>
      </c>
      <c r="I163" s="173"/>
      <c r="L163" s="169"/>
      <c r="M163" s="174"/>
      <c r="T163" s="175"/>
      <c r="AT163" s="170" t="s">
        <v>130</v>
      </c>
      <c r="AU163" s="170" t="s">
        <v>85</v>
      </c>
      <c r="AV163" s="15" t="s">
        <v>128</v>
      </c>
      <c r="AW163" s="15" t="s">
        <v>32</v>
      </c>
      <c r="AX163" s="15" t="s">
        <v>83</v>
      </c>
      <c r="AY163" s="170" t="s">
        <v>122</v>
      </c>
    </row>
    <row r="164" spans="2:65" s="1" customFormat="1" ht="24.2" customHeight="1">
      <c r="B164" s="133"/>
      <c r="C164" s="134" t="s">
        <v>180</v>
      </c>
      <c r="D164" s="134" t="s">
        <v>124</v>
      </c>
      <c r="E164" s="135" t="s">
        <v>181</v>
      </c>
      <c r="F164" s="136" t="s">
        <v>182</v>
      </c>
      <c r="G164" s="137" t="s">
        <v>127</v>
      </c>
      <c r="H164" s="138">
        <v>175</v>
      </c>
      <c r="I164" s="139"/>
      <c r="J164" s="140">
        <f>ROUND(I164*H164,2)</f>
        <v>0</v>
      </c>
      <c r="K164" s="141"/>
      <c r="L164" s="32"/>
      <c r="M164" s="142" t="s">
        <v>1</v>
      </c>
      <c r="N164" s="143" t="s">
        <v>40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128</v>
      </c>
      <c r="AT164" s="146" t="s">
        <v>124</v>
      </c>
      <c r="AU164" s="146" t="s">
        <v>85</v>
      </c>
      <c r="AY164" s="17" t="s">
        <v>122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7" t="s">
        <v>83</v>
      </c>
      <c r="BK164" s="147">
        <f>ROUND(I164*H164,2)</f>
        <v>0</v>
      </c>
      <c r="BL164" s="17" t="s">
        <v>128</v>
      </c>
      <c r="BM164" s="146" t="s">
        <v>183</v>
      </c>
    </row>
    <row r="165" spans="2:65" s="1" customFormat="1" ht="24.2" customHeight="1">
      <c r="B165" s="133"/>
      <c r="C165" s="134" t="s">
        <v>184</v>
      </c>
      <c r="D165" s="134" t="s">
        <v>124</v>
      </c>
      <c r="E165" s="135" t="s">
        <v>185</v>
      </c>
      <c r="F165" s="136" t="s">
        <v>186</v>
      </c>
      <c r="G165" s="137" t="s">
        <v>127</v>
      </c>
      <c r="H165" s="138">
        <v>875</v>
      </c>
      <c r="I165" s="139"/>
      <c r="J165" s="140">
        <f>ROUND(I165*H165,2)</f>
        <v>0</v>
      </c>
      <c r="K165" s="141"/>
      <c r="L165" s="32"/>
      <c r="M165" s="142" t="s">
        <v>1</v>
      </c>
      <c r="N165" s="143" t="s">
        <v>40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128</v>
      </c>
      <c r="AT165" s="146" t="s">
        <v>124</v>
      </c>
      <c r="AU165" s="146" t="s">
        <v>85</v>
      </c>
      <c r="AY165" s="17" t="s">
        <v>122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7" t="s">
        <v>83</v>
      </c>
      <c r="BK165" s="147">
        <f>ROUND(I165*H165,2)</f>
        <v>0</v>
      </c>
      <c r="BL165" s="17" t="s">
        <v>128</v>
      </c>
      <c r="BM165" s="146" t="s">
        <v>187</v>
      </c>
    </row>
    <row r="166" spans="2:65" s="13" customFormat="1" ht="11.25">
      <c r="B166" s="155"/>
      <c r="D166" s="149" t="s">
        <v>130</v>
      </c>
      <c r="E166" s="156" t="s">
        <v>1</v>
      </c>
      <c r="F166" s="157" t="s">
        <v>188</v>
      </c>
      <c r="H166" s="158">
        <v>875</v>
      </c>
      <c r="I166" s="159"/>
      <c r="L166" s="155"/>
      <c r="M166" s="160"/>
      <c r="T166" s="161"/>
      <c r="AT166" s="156" t="s">
        <v>130</v>
      </c>
      <c r="AU166" s="156" t="s">
        <v>85</v>
      </c>
      <c r="AV166" s="13" t="s">
        <v>85</v>
      </c>
      <c r="AW166" s="13" t="s">
        <v>32</v>
      </c>
      <c r="AX166" s="13" t="s">
        <v>83</v>
      </c>
      <c r="AY166" s="156" t="s">
        <v>122</v>
      </c>
    </row>
    <row r="167" spans="2:65" s="1" customFormat="1" ht="37.9" customHeight="1">
      <c r="B167" s="133"/>
      <c r="C167" s="134" t="s">
        <v>189</v>
      </c>
      <c r="D167" s="134" t="s">
        <v>124</v>
      </c>
      <c r="E167" s="135" t="s">
        <v>190</v>
      </c>
      <c r="F167" s="136" t="s">
        <v>191</v>
      </c>
      <c r="G167" s="137" t="s">
        <v>158</v>
      </c>
      <c r="H167" s="138">
        <v>83.364000000000004</v>
      </c>
      <c r="I167" s="139"/>
      <c r="J167" s="140">
        <f>ROUND(I167*H167,2)</f>
        <v>0</v>
      </c>
      <c r="K167" s="141"/>
      <c r="L167" s="32"/>
      <c r="M167" s="142" t="s">
        <v>1</v>
      </c>
      <c r="N167" s="143" t="s">
        <v>40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128</v>
      </c>
      <c r="AT167" s="146" t="s">
        <v>124</v>
      </c>
      <c r="AU167" s="146" t="s">
        <v>85</v>
      </c>
      <c r="AY167" s="17" t="s">
        <v>122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7" t="s">
        <v>83</v>
      </c>
      <c r="BK167" s="147">
        <f>ROUND(I167*H167,2)</f>
        <v>0</v>
      </c>
      <c r="BL167" s="17" t="s">
        <v>128</v>
      </c>
      <c r="BM167" s="146" t="s">
        <v>192</v>
      </c>
    </row>
    <row r="168" spans="2:65" s="12" customFormat="1" ht="11.25">
      <c r="B168" s="148"/>
      <c r="D168" s="149" t="s">
        <v>130</v>
      </c>
      <c r="E168" s="150" t="s">
        <v>1</v>
      </c>
      <c r="F168" s="151" t="s">
        <v>193</v>
      </c>
      <c r="H168" s="150" t="s">
        <v>1</v>
      </c>
      <c r="I168" s="152"/>
      <c r="L168" s="148"/>
      <c r="M168" s="153"/>
      <c r="T168" s="154"/>
      <c r="AT168" s="150" t="s">
        <v>130</v>
      </c>
      <c r="AU168" s="150" t="s">
        <v>85</v>
      </c>
      <c r="AV168" s="12" t="s">
        <v>83</v>
      </c>
      <c r="AW168" s="12" t="s">
        <v>32</v>
      </c>
      <c r="AX168" s="12" t="s">
        <v>75</v>
      </c>
      <c r="AY168" s="150" t="s">
        <v>122</v>
      </c>
    </row>
    <row r="169" spans="2:65" s="13" customFormat="1" ht="11.25">
      <c r="B169" s="155"/>
      <c r="D169" s="149" t="s">
        <v>130</v>
      </c>
      <c r="E169" s="156" t="s">
        <v>1</v>
      </c>
      <c r="F169" s="157" t="s">
        <v>194</v>
      </c>
      <c r="H169" s="158">
        <v>83.364000000000004</v>
      </c>
      <c r="I169" s="159"/>
      <c r="L169" s="155"/>
      <c r="M169" s="160"/>
      <c r="T169" s="161"/>
      <c r="AT169" s="156" t="s">
        <v>130</v>
      </c>
      <c r="AU169" s="156" t="s">
        <v>85</v>
      </c>
      <c r="AV169" s="13" t="s">
        <v>85</v>
      </c>
      <c r="AW169" s="13" t="s">
        <v>32</v>
      </c>
      <c r="AX169" s="13" t="s">
        <v>83</v>
      </c>
      <c r="AY169" s="156" t="s">
        <v>122</v>
      </c>
    </row>
    <row r="170" spans="2:65" s="1" customFormat="1" ht="24.2" customHeight="1">
      <c r="B170" s="133"/>
      <c r="C170" s="134" t="s">
        <v>195</v>
      </c>
      <c r="D170" s="134" t="s">
        <v>124</v>
      </c>
      <c r="E170" s="135" t="s">
        <v>196</v>
      </c>
      <c r="F170" s="136" t="s">
        <v>197</v>
      </c>
      <c r="G170" s="137" t="s">
        <v>158</v>
      </c>
      <c r="H170" s="138">
        <v>47.25</v>
      </c>
      <c r="I170" s="139"/>
      <c r="J170" s="140">
        <f>ROUND(I170*H170,2)</f>
        <v>0</v>
      </c>
      <c r="K170" s="141"/>
      <c r="L170" s="32"/>
      <c r="M170" s="142" t="s">
        <v>1</v>
      </c>
      <c r="N170" s="143" t="s">
        <v>40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128</v>
      </c>
      <c r="AT170" s="146" t="s">
        <v>124</v>
      </c>
      <c r="AU170" s="146" t="s">
        <v>85</v>
      </c>
      <c r="AY170" s="17" t="s">
        <v>122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7" t="s">
        <v>83</v>
      </c>
      <c r="BK170" s="147">
        <f>ROUND(I170*H170,2)</f>
        <v>0</v>
      </c>
      <c r="BL170" s="17" t="s">
        <v>128</v>
      </c>
      <c r="BM170" s="146" t="s">
        <v>198</v>
      </c>
    </row>
    <row r="171" spans="2:65" s="12" customFormat="1" ht="11.25">
      <c r="B171" s="148"/>
      <c r="D171" s="149" t="s">
        <v>130</v>
      </c>
      <c r="E171" s="150" t="s">
        <v>1</v>
      </c>
      <c r="F171" s="151" t="s">
        <v>199</v>
      </c>
      <c r="H171" s="150" t="s">
        <v>1</v>
      </c>
      <c r="I171" s="152"/>
      <c r="L171" s="148"/>
      <c r="M171" s="153"/>
      <c r="T171" s="154"/>
      <c r="AT171" s="150" t="s">
        <v>130</v>
      </c>
      <c r="AU171" s="150" t="s">
        <v>85</v>
      </c>
      <c r="AV171" s="12" t="s">
        <v>83</v>
      </c>
      <c r="AW171" s="12" t="s">
        <v>32</v>
      </c>
      <c r="AX171" s="12" t="s">
        <v>75</v>
      </c>
      <c r="AY171" s="150" t="s">
        <v>122</v>
      </c>
    </row>
    <row r="172" spans="2:65" s="13" customFormat="1" ht="11.25">
      <c r="B172" s="155"/>
      <c r="D172" s="149" t="s">
        <v>130</v>
      </c>
      <c r="E172" s="156" t="s">
        <v>1</v>
      </c>
      <c r="F172" s="157" t="s">
        <v>178</v>
      </c>
      <c r="H172" s="158">
        <v>47.25</v>
      </c>
      <c r="I172" s="159"/>
      <c r="L172" s="155"/>
      <c r="M172" s="160"/>
      <c r="T172" s="161"/>
      <c r="AT172" s="156" t="s">
        <v>130</v>
      </c>
      <c r="AU172" s="156" t="s">
        <v>85</v>
      </c>
      <c r="AV172" s="13" t="s">
        <v>85</v>
      </c>
      <c r="AW172" s="13" t="s">
        <v>32</v>
      </c>
      <c r="AX172" s="13" t="s">
        <v>83</v>
      </c>
      <c r="AY172" s="156" t="s">
        <v>122</v>
      </c>
    </row>
    <row r="173" spans="2:65" s="1" customFormat="1" ht="33" customHeight="1">
      <c r="B173" s="133"/>
      <c r="C173" s="134" t="s">
        <v>8</v>
      </c>
      <c r="D173" s="134" t="s">
        <v>124</v>
      </c>
      <c r="E173" s="135" t="s">
        <v>200</v>
      </c>
      <c r="F173" s="136" t="s">
        <v>201</v>
      </c>
      <c r="G173" s="137" t="s">
        <v>202</v>
      </c>
      <c r="H173" s="138">
        <v>166.72800000000001</v>
      </c>
      <c r="I173" s="139"/>
      <c r="J173" s="140">
        <f>ROUND(I173*H173,2)</f>
        <v>0</v>
      </c>
      <c r="K173" s="141"/>
      <c r="L173" s="32"/>
      <c r="M173" s="142" t="s">
        <v>1</v>
      </c>
      <c r="N173" s="143" t="s">
        <v>40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128</v>
      </c>
      <c r="AT173" s="146" t="s">
        <v>124</v>
      </c>
      <c r="AU173" s="146" t="s">
        <v>85</v>
      </c>
      <c r="AY173" s="17" t="s">
        <v>122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7" t="s">
        <v>83</v>
      </c>
      <c r="BK173" s="147">
        <f>ROUND(I173*H173,2)</f>
        <v>0</v>
      </c>
      <c r="BL173" s="17" t="s">
        <v>128</v>
      </c>
      <c r="BM173" s="146" t="s">
        <v>203</v>
      </c>
    </row>
    <row r="174" spans="2:65" s="13" customFormat="1" ht="11.25">
      <c r="B174" s="155"/>
      <c r="D174" s="149" t="s">
        <v>130</v>
      </c>
      <c r="E174" s="156" t="s">
        <v>1</v>
      </c>
      <c r="F174" s="157" t="s">
        <v>204</v>
      </c>
      <c r="H174" s="158">
        <v>166.72800000000001</v>
      </c>
      <c r="I174" s="159"/>
      <c r="L174" s="155"/>
      <c r="M174" s="160"/>
      <c r="T174" s="161"/>
      <c r="AT174" s="156" t="s">
        <v>130</v>
      </c>
      <c r="AU174" s="156" t="s">
        <v>85</v>
      </c>
      <c r="AV174" s="13" t="s">
        <v>85</v>
      </c>
      <c r="AW174" s="13" t="s">
        <v>32</v>
      </c>
      <c r="AX174" s="13" t="s">
        <v>83</v>
      </c>
      <c r="AY174" s="156" t="s">
        <v>122</v>
      </c>
    </row>
    <row r="175" spans="2:65" s="1" customFormat="1" ht="24.2" customHeight="1">
      <c r="B175" s="133"/>
      <c r="C175" s="134" t="s">
        <v>205</v>
      </c>
      <c r="D175" s="134" t="s">
        <v>124</v>
      </c>
      <c r="E175" s="135" t="s">
        <v>206</v>
      </c>
      <c r="F175" s="136" t="s">
        <v>207</v>
      </c>
      <c r="G175" s="137" t="s">
        <v>127</v>
      </c>
      <c r="H175" s="138">
        <v>175</v>
      </c>
      <c r="I175" s="139"/>
      <c r="J175" s="140">
        <f>ROUND(I175*H175,2)</f>
        <v>0</v>
      </c>
      <c r="K175" s="141"/>
      <c r="L175" s="32"/>
      <c r="M175" s="142" t="s">
        <v>1</v>
      </c>
      <c r="N175" s="143" t="s">
        <v>40</v>
      </c>
      <c r="P175" s="144">
        <f>O175*H175</f>
        <v>0</v>
      </c>
      <c r="Q175" s="144">
        <v>0</v>
      </c>
      <c r="R175" s="144">
        <f>Q175*H175</f>
        <v>0</v>
      </c>
      <c r="S175" s="144">
        <v>0</v>
      </c>
      <c r="T175" s="145">
        <f>S175*H175</f>
        <v>0</v>
      </c>
      <c r="AR175" s="146" t="s">
        <v>128</v>
      </c>
      <c r="AT175" s="146" t="s">
        <v>124</v>
      </c>
      <c r="AU175" s="146" t="s">
        <v>85</v>
      </c>
      <c r="AY175" s="17" t="s">
        <v>122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7" t="s">
        <v>83</v>
      </c>
      <c r="BK175" s="147">
        <f>ROUND(I175*H175,2)</f>
        <v>0</v>
      </c>
      <c r="BL175" s="17" t="s">
        <v>128</v>
      </c>
      <c r="BM175" s="146" t="s">
        <v>208</v>
      </c>
    </row>
    <row r="176" spans="2:65" s="1" customFormat="1" ht="16.5" customHeight="1">
      <c r="B176" s="133"/>
      <c r="C176" s="134" t="s">
        <v>209</v>
      </c>
      <c r="D176" s="134" t="s">
        <v>124</v>
      </c>
      <c r="E176" s="135" t="s">
        <v>210</v>
      </c>
      <c r="F176" s="136" t="s">
        <v>211</v>
      </c>
      <c r="G176" s="137" t="s">
        <v>158</v>
      </c>
      <c r="H176" s="138">
        <v>47.25</v>
      </c>
      <c r="I176" s="139"/>
      <c r="J176" s="140">
        <f>ROUND(I176*H176,2)</f>
        <v>0</v>
      </c>
      <c r="K176" s="141"/>
      <c r="L176" s="32"/>
      <c r="M176" s="142" t="s">
        <v>1</v>
      </c>
      <c r="N176" s="143" t="s">
        <v>40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128</v>
      </c>
      <c r="AT176" s="146" t="s">
        <v>124</v>
      </c>
      <c r="AU176" s="146" t="s">
        <v>85</v>
      </c>
      <c r="AY176" s="17" t="s">
        <v>122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7" t="s">
        <v>83</v>
      </c>
      <c r="BK176" s="147">
        <f>ROUND(I176*H176,2)</f>
        <v>0</v>
      </c>
      <c r="BL176" s="17" t="s">
        <v>128</v>
      </c>
      <c r="BM176" s="146" t="s">
        <v>212</v>
      </c>
    </row>
    <row r="177" spans="2:65" s="12" customFormat="1" ht="11.25">
      <c r="B177" s="148"/>
      <c r="D177" s="149" t="s">
        <v>130</v>
      </c>
      <c r="E177" s="150" t="s">
        <v>1</v>
      </c>
      <c r="F177" s="151" t="s">
        <v>213</v>
      </c>
      <c r="H177" s="150" t="s">
        <v>1</v>
      </c>
      <c r="I177" s="152"/>
      <c r="L177" s="148"/>
      <c r="M177" s="153"/>
      <c r="T177" s="154"/>
      <c r="AT177" s="150" t="s">
        <v>130</v>
      </c>
      <c r="AU177" s="150" t="s">
        <v>85</v>
      </c>
      <c r="AV177" s="12" t="s">
        <v>83</v>
      </c>
      <c r="AW177" s="12" t="s">
        <v>32</v>
      </c>
      <c r="AX177" s="12" t="s">
        <v>75</v>
      </c>
      <c r="AY177" s="150" t="s">
        <v>122</v>
      </c>
    </row>
    <row r="178" spans="2:65" s="13" customFormat="1" ht="11.25">
      <c r="B178" s="155"/>
      <c r="D178" s="149" t="s">
        <v>130</v>
      </c>
      <c r="E178" s="156" t="s">
        <v>1</v>
      </c>
      <c r="F178" s="157" t="s">
        <v>178</v>
      </c>
      <c r="H178" s="158">
        <v>47.25</v>
      </c>
      <c r="I178" s="159"/>
      <c r="L178" s="155"/>
      <c r="M178" s="160"/>
      <c r="T178" s="161"/>
      <c r="AT178" s="156" t="s">
        <v>130</v>
      </c>
      <c r="AU178" s="156" t="s">
        <v>85</v>
      </c>
      <c r="AV178" s="13" t="s">
        <v>85</v>
      </c>
      <c r="AW178" s="13" t="s">
        <v>32</v>
      </c>
      <c r="AX178" s="13" t="s">
        <v>83</v>
      </c>
      <c r="AY178" s="156" t="s">
        <v>122</v>
      </c>
    </row>
    <row r="179" spans="2:65" s="1" customFormat="1" ht="24.2" customHeight="1">
      <c r="B179" s="133"/>
      <c r="C179" s="134" t="s">
        <v>214</v>
      </c>
      <c r="D179" s="134" t="s">
        <v>124</v>
      </c>
      <c r="E179" s="135" t="s">
        <v>215</v>
      </c>
      <c r="F179" s="136" t="s">
        <v>216</v>
      </c>
      <c r="G179" s="137" t="s">
        <v>127</v>
      </c>
      <c r="H179" s="138">
        <v>262.35000000000002</v>
      </c>
      <c r="I179" s="139"/>
      <c r="J179" s="140">
        <f>ROUND(I179*H179,2)</f>
        <v>0</v>
      </c>
      <c r="K179" s="141"/>
      <c r="L179" s="32"/>
      <c r="M179" s="142" t="s">
        <v>1</v>
      </c>
      <c r="N179" s="143" t="s">
        <v>40</v>
      </c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AR179" s="146" t="s">
        <v>128</v>
      </c>
      <c r="AT179" s="146" t="s">
        <v>124</v>
      </c>
      <c r="AU179" s="146" t="s">
        <v>85</v>
      </c>
      <c r="AY179" s="17" t="s">
        <v>122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7" t="s">
        <v>83</v>
      </c>
      <c r="BK179" s="147">
        <f>ROUND(I179*H179,2)</f>
        <v>0</v>
      </c>
      <c r="BL179" s="17" t="s">
        <v>128</v>
      </c>
      <c r="BM179" s="146" t="s">
        <v>217</v>
      </c>
    </row>
    <row r="180" spans="2:65" s="12" customFormat="1" ht="11.25">
      <c r="B180" s="148"/>
      <c r="D180" s="149" t="s">
        <v>130</v>
      </c>
      <c r="E180" s="150" t="s">
        <v>1</v>
      </c>
      <c r="F180" s="151" t="s">
        <v>136</v>
      </c>
      <c r="H180" s="150" t="s">
        <v>1</v>
      </c>
      <c r="I180" s="152"/>
      <c r="L180" s="148"/>
      <c r="M180" s="153"/>
      <c r="T180" s="154"/>
      <c r="AT180" s="150" t="s">
        <v>130</v>
      </c>
      <c r="AU180" s="150" t="s">
        <v>85</v>
      </c>
      <c r="AV180" s="12" t="s">
        <v>83</v>
      </c>
      <c r="AW180" s="12" t="s">
        <v>32</v>
      </c>
      <c r="AX180" s="12" t="s">
        <v>75</v>
      </c>
      <c r="AY180" s="150" t="s">
        <v>122</v>
      </c>
    </row>
    <row r="181" spans="2:65" s="12" customFormat="1" ht="22.5">
      <c r="B181" s="148"/>
      <c r="D181" s="149" t="s">
        <v>130</v>
      </c>
      <c r="E181" s="150" t="s">
        <v>1</v>
      </c>
      <c r="F181" s="151" t="s">
        <v>160</v>
      </c>
      <c r="H181" s="150" t="s">
        <v>1</v>
      </c>
      <c r="I181" s="152"/>
      <c r="L181" s="148"/>
      <c r="M181" s="153"/>
      <c r="T181" s="154"/>
      <c r="AT181" s="150" t="s">
        <v>130</v>
      </c>
      <c r="AU181" s="150" t="s">
        <v>85</v>
      </c>
      <c r="AV181" s="12" t="s">
        <v>83</v>
      </c>
      <c r="AW181" s="12" t="s">
        <v>32</v>
      </c>
      <c r="AX181" s="12" t="s">
        <v>75</v>
      </c>
      <c r="AY181" s="150" t="s">
        <v>122</v>
      </c>
    </row>
    <row r="182" spans="2:65" s="13" customFormat="1" ht="11.25">
      <c r="B182" s="155"/>
      <c r="D182" s="149" t="s">
        <v>130</v>
      </c>
      <c r="E182" s="156" t="s">
        <v>1</v>
      </c>
      <c r="F182" s="157" t="s">
        <v>138</v>
      </c>
      <c r="H182" s="158">
        <v>106</v>
      </c>
      <c r="I182" s="159"/>
      <c r="L182" s="155"/>
      <c r="M182" s="160"/>
      <c r="T182" s="161"/>
      <c r="AT182" s="156" t="s">
        <v>130</v>
      </c>
      <c r="AU182" s="156" t="s">
        <v>85</v>
      </c>
      <c r="AV182" s="13" t="s">
        <v>85</v>
      </c>
      <c r="AW182" s="13" t="s">
        <v>32</v>
      </c>
      <c r="AX182" s="13" t="s">
        <v>75</v>
      </c>
      <c r="AY182" s="156" t="s">
        <v>122</v>
      </c>
    </row>
    <row r="183" spans="2:65" s="12" customFormat="1" ht="11.25">
      <c r="B183" s="148"/>
      <c r="D183" s="149" t="s">
        <v>130</v>
      </c>
      <c r="E183" s="150" t="s">
        <v>1</v>
      </c>
      <c r="F183" s="151" t="s">
        <v>162</v>
      </c>
      <c r="H183" s="150" t="s">
        <v>1</v>
      </c>
      <c r="I183" s="152"/>
      <c r="L183" s="148"/>
      <c r="M183" s="153"/>
      <c r="T183" s="154"/>
      <c r="AT183" s="150" t="s">
        <v>130</v>
      </c>
      <c r="AU183" s="150" t="s">
        <v>85</v>
      </c>
      <c r="AV183" s="12" t="s">
        <v>83</v>
      </c>
      <c r="AW183" s="12" t="s">
        <v>32</v>
      </c>
      <c r="AX183" s="12" t="s">
        <v>75</v>
      </c>
      <c r="AY183" s="150" t="s">
        <v>122</v>
      </c>
    </row>
    <row r="184" spans="2:65" s="13" customFormat="1" ht="11.25">
      <c r="B184" s="155"/>
      <c r="D184" s="149" t="s">
        <v>130</v>
      </c>
      <c r="E184" s="156" t="s">
        <v>1</v>
      </c>
      <c r="F184" s="157" t="s">
        <v>218</v>
      </c>
      <c r="H184" s="158">
        <v>47.5</v>
      </c>
      <c r="I184" s="159"/>
      <c r="L184" s="155"/>
      <c r="M184" s="160"/>
      <c r="T184" s="161"/>
      <c r="AT184" s="156" t="s">
        <v>130</v>
      </c>
      <c r="AU184" s="156" t="s">
        <v>85</v>
      </c>
      <c r="AV184" s="13" t="s">
        <v>85</v>
      </c>
      <c r="AW184" s="13" t="s">
        <v>32</v>
      </c>
      <c r="AX184" s="13" t="s">
        <v>75</v>
      </c>
      <c r="AY184" s="156" t="s">
        <v>122</v>
      </c>
    </row>
    <row r="185" spans="2:65" s="12" customFormat="1" ht="22.5">
      <c r="B185" s="148"/>
      <c r="D185" s="149" t="s">
        <v>130</v>
      </c>
      <c r="E185" s="150" t="s">
        <v>1</v>
      </c>
      <c r="F185" s="151" t="s">
        <v>164</v>
      </c>
      <c r="H185" s="150" t="s">
        <v>1</v>
      </c>
      <c r="I185" s="152"/>
      <c r="L185" s="148"/>
      <c r="M185" s="153"/>
      <c r="T185" s="154"/>
      <c r="AT185" s="150" t="s">
        <v>130</v>
      </c>
      <c r="AU185" s="150" t="s">
        <v>85</v>
      </c>
      <c r="AV185" s="12" t="s">
        <v>83</v>
      </c>
      <c r="AW185" s="12" t="s">
        <v>32</v>
      </c>
      <c r="AX185" s="12" t="s">
        <v>75</v>
      </c>
      <c r="AY185" s="150" t="s">
        <v>122</v>
      </c>
    </row>
    <row r="186" spans="2:65" s="13" customFormat="1" ht="11.25">
      <c r="B186" s="155"/>
      <c r="D186" s="149" t="s">
        <v>130</v>
      </c>
      <c r="E186" s="156" t="s">
        <v>1</v>
      </c>
      <c r="F186" s="157" t="s">
        <v>219</v>
      </c>
      <c r="H186" s="158">
        <v>47</v>
      </c>
      <c r="I186" s="159"/>
      <c r="L186" s="155"/>
      <c r="M186" s="160"/>
      <c r="T186" s="161"/>
      <c r="AT186" s="156" t="s">
        <v>130</v>
      </c>
      <c r="AU186" s="156" t="s">
        <v>85</v>
      </c>
      <c r="AV186" s="13" t="s">
        <v>85</v>
      </c>
      <c r="AW186" s="13" t="s">
        <v>32</v>
      </c>
      <c r="AX186" s="13" t="s">
        <v>75</v>
      </c>
      <c r="AY186" s="156" t="s">
        <v>122</v>
      </c>
    </row>
    <row r="187" spans="2:65" s="12" customFormat="1" ht="22.5">
      <c r="B187" s="148"/>
      <c r="D187" s="149" t="s">
        <v>130</v>
      </c>
      <c r="E187" s="150" t="s">
        <v>1</v>
      </c>
      <c r="F187" s="151" t="s">
        <v>167</v>
      </c>
      <c r="H187" s="150" t="s">
        <v>1</v>
      </c>
      <c r="I187" s="152"/>
      <c r="L187" s="148"/>
      <c r="M187" s="153"/>
      <c r="T187" s="154"/>
      <c r="AT187" s="150" t="s">
        <v>130</v>
      </c>
      <c r="AU187" s="150" t="s">
        <v>85</v>
      </c>
      <c r="AV187" s="12" t="s">
        <v>83</v>
      </c>
      <c r="AW187" s="12" t="s">
        <v>32</v>
      </c>
      <c r="AX187" s="12" t="s">
        <v>75</v>
      </c>
      <c r="AY187" s="150" t="s">
        <v>122</v>
      </c>
    </row>
    <row r="188" spans="2:65" s="12" customFormat="1" ht="11.25">
      <c r="B188" s="148"/>
      <c r="D188" s="149" t="s">
        <v>130</v>
      </c>
      <c r="E188" s="150" t="s">
        <v>1</v>
      </c>
      <c r="F188" s="151" t="s">
        <v>162</v>
      </c>
      <c r="H188" s="150" t="s">
        <v>1</v>
      </c>
      <c r="I188" s="152"/>
      <c r="L188" s="148"/>
      <c r="M188" s="153"/>
      <c r="T188" s="154"/>
      <c r="AT188" s="150" t="s">
        <v>130</v>
      </c>
      <c r="AU188" s="150" t="s">
        <v>85</v>
      </c>
      <c r="AV188" s="12" t="s">
        <v>83</v>
      </c>
      <c r="AW188" s="12" t="s">
        <v>32</v>
      </c>
      <c r="AX188" s="12" t="s">
        <v>75</v>
      </c>
      <c r="AY188" s="150" t="s">
        <v>122</v>
      </c>
    </row>
    <row r="189" spans="2:65" s="13" customFormat="1" ht="11.25">
      <c r="B189" s="155"/>
      <c r="D189" s="149" t="s">
        <v>130</v>
      </c>
      <c r="E189" s="156" t="s">
        <v>1</v>
      </c>
      <c r="F189" s="157" t="s">
        <v>220</v>
      </c>
      <c r="H189" s="158">
        <v>38</v>
      </c>
      <c r="I189" s="159"/>
      <c r="L189" s="155"/>
      <c r="M189" s="160"/>
      <c r="T189" s="161"/>
      <c r="AT189" s="156" t="s">
        <v>130</v>
      </c>
      <c r="AU189" s="156" t="s">
        <v>85</v>
      </c>
      <c r="AV189" s="13" t="s">
        <v>85</v>
      </c>
      <c r="AW189" s="13" t="s">
        <v>32</v>
      </c>
      <c r="AX189" s="13" t="s">
        <v>75</v>
      </c>
      <c r="AY189" s="156" t="s">
        <v>122</v>
      </c>
    </row>
    <row r="190" spans="2:65" s="14" customFormat="1" ht="11.25">
      <c r="B190" s="162"/>
      <c r="D190" s="149" t="s">
        <v>130</v>
      </c>
      <c r="E190" s="163" t="s">
        <v>1</v>
      </c>
      <c r="F190" s="164" t="s">
        <v>169</v>
      </c>
      <c r="H190" s="165">
        <v>238.5</v>
      </c>
      <c r="I190" s="166"/>
      <c r="L190" s="162"/>
      <c r="M190" s="167"/>
      <c r="T190" s="168"/>
      <c r="AT190" s="163" t="s">
        <v>130</v>
      </c>
      <c r="AU190" s="163" t="s">
        <v>85</v>
      </c>
      <c r="AV190" s="14" t="s">
        <v>139</v>
      </c>
      <c r="AW190" s="14" t="s">
        <v>32</v>
      </c>
      <c r="AX190" s="14" t="s">
        <v>75</v>
      </c>
      <c r="AY190" s="163" t="s">
        <v>122</v>
      </c>
    </row>
    <row r="191" spans="2:65" s="12" customFormat="1" ht="11.25">
      <c r="B191" s="148"/>
      <c r="D191" s="149" t="s">
        <v>130</v>
      </c>
      <c r="E191" s="150" t="s">
        <v>1</v>
      </c>
      <c r="F191" s="151" t="s">
        <v>170</v>
      </c>
      <c r="H191" s="150" t="s">
        <v>1</v>
      </c>
      <c r="I191" s="152"/>
      <c r="L191" s="148"/>
      <c r="M191" s="153"/>
      <c r="T191" s="154"/>
      <c r="AT191" s="150" t="s">
        <v>130</v>
      </c>
      <c r="AU191" s="150" t="s">
        <v>85</v>
      </c>
      <c r="AV191" s="12" t="s">
        <v>83</v>
      </c>
      <c r="AW191" s="12" t="s">
        <v>32</v>
      </c>
      <c r="AX191" s="12" t="s">
        <v>75</v>
      </c>
      <c r="AY191" s="150" t="s">
        <v>122</v>
      </c>
    </row>
    <row r="192" spans="2:65" s="13" customFormat="1" ht="11.25">
      <c r="B192" s="155"/>
      <c r="D192" s="149" t="s">
        <v>130</v>
      </c>
      <c r="E192" s="156" t="s">
        <v>1</v>
      </c>
      <c r="F192" s="157" t="s">
        <v>221</v>
      </c>
      <c r="H192" s="158">
        <v>23.85</v>
      </c>
      <c r="I192" s="159"/>
      <c r="L192" s="155"/>
      <c r="M192" s="160"/>
      <c r="T192" s="161"/>
      <c r="AT192" s="156" t="s">
        <v>130</v>
      </c>
      <c r="AU192" s="156" t="s">
        <v>85</v>
      </c>
      <c r="AV192" s="13" t="s">
        <v>85</v>
      </c>
      <c r="AW192" s="13" t="s">
        <v>32</v>
      </c>
      <c r="AX192" s="13" t="s">
        <v>75</v>
      </c>
      <c r="AY192" s="156" t="s">
        <v>122</v>
      </c>
    </row>
    <row r="193" spans="2:65" s="14" customFormat="1" ht="11.25">
      <c r="B193" s="162"/>
      <c r="D193" s="149" t="s">
        <v>130</v>
      </c>
      <c r="E193" s="163" t="s">
        <v>1</v>
      </c>
      <c r="F193" s="164" t="s">
        <v>169</v>
      </c>
      <c r="H193" s="165">
        <v>23.85</v>
      </c>
      <c r="I193" s="166"/>
      <c r="L193" s="162"/>
      <c r="M193" s="167"/>
      <c r="T193" s="168"/>
      <c r="AT193" s="163" t="s">
        <v>130</v>
      </c>
      <c r="AU193" s="163" t="s">
        <v>85</v>
      </c>
      <c r="AV193" s="14" t="s">
        <v>139</v>
      </c>
      <c r="AW193" s="14" t="s">
        <v>32</v>
      </c>
      <c r="AX193" s="14" t="s">
        <v>75</v>
      </c>
      <c r="AY193" s="163" t="s">
        <v>122</v>
      </c>
    </row>
    <row r="194" spans="2:65" s="15" customFormat="1" ht="11.25">
      <c r="B194" s="169"/>
      <c r="D194" s="149" t="s">
        <v>130</v>
      </c>
      <c r="E194" s="170" t="s">
        <v>1</v>
      </c>
      <c r="F194" s="171" t="s">
        <v>172</v>
      </c>
      <c r="H194" s="172">
        <v>262.35000000000002</v>
      </c>
      <c r="I194" s="173"/>
      <c r="L194" s="169"/>
      <c r="M194" s="174"/>
      <c r="T194" s="175"/>
      <c r="AT194" s="170" t="s">
        <v>130</v>
      </c>
      <c r="AU194" s="170" t="s">
        <v>85</v>
      </c>
      <c r="AV194" s="15" t="s">
        <v>128</v>
      </c>
      <c r="AW194" s="15" t="s">
        <v>32</v>
      </c>
      <c r="AX194" s="15" t="s">
        <v>83</v>
      </c>
      <c r="AY194" s="170" t="s">
        <v>122</v>
      </c>
    </row>
    <row r="195" spans="2:65" s="1" customFormat="1" ht="37.9" customHeight="1">
      <c r="B195" s="133"/>
      <c r="C195" s="134" t="s">
        <v>222</v>
      </c>
      <c r="D195" s="134" t="s">
        <v>124</v>
      </c>
      <c r="E195" s="135" t="s">
        <v>223</v>
      </c>
      <c r="F195" s="136" t="s">
        <v>224</v>
      </c>
      <c r="G195" s="137" t="s">
        <v>127</v>
      </c>
      <c r="H195" s="138">
        <v>126</v>
      </c>
      <c r="I195" s="139"/>
      <c r="J195" s="140">
        <f>ROUND(I195*H195,2)</f>
        <v>0</v>
      </c>
      <c r="K195" s="141"/>
      <c r="L195" s="32"/>
      <c r="M195" s="142" t="s">
        <v>1</v>
      </c>
      <c r="N195" s="143" t="s">
        <v>40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128</v>
      </c>
      <c r="AT195" s="146" t="s">
        <v>124</v>
      </c>
      <c r="AU195" s="146" t="s">
        <v>85</v>
      </c>
      <c r="AY195" s="17" t="s">
        <v>122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7" t="s">
        <v>83</v>
      </c>
      <c r="BK195" s="147">
        <f>ROUND(I195*H195,2)</f>
        <v>0</v>
      </c>
      <c r="BL195" s="17" t="s">
        <v>128</v>
      </c>
      <c r="BM195" s="146" t="s">
        <v>225</v>
      </c>
    </row>
    <row r="196" spans="2:65" s="1" customFormat="1" ht="24.2" customHeight="1">
      <c r="B196" s="133"/>
      <c r="C196" s="134" t="s">
        <v>226</v>
      </c>
      <c r="D196" s="134" t="s">
        <v>124</v>
      </c>
      <c r="E196" s="135" t="s">
        <v>227</v>
      </c>
      <c r="F196" s="136" t="s">
        <v>228</v>
      </c>
      <c r="G196" s="137" t="s">
        <v>127</v>
      </c>
      <c r="H196" s="138">
        <v>126</v>
      </c>
      <c r="I196" s="139"/>
      <c r="J196" s="140">
        <f>ROUND(I196*H196,2)</f>
        <v>0</v>
      </c>
      <c r="K196" s="141"/>
      <c r="L196" s="32"/>
      <c r="M196" s="142" t="s">
        <v>1</v>
      </c>
      <c r="N196" s="143" t="s">
        <v>40</v>
      </c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5">
        <f>S196*H196</f>
        <v>0</v>
      </c>
      <c r="AR196" s="146" t="s">
        <v>128</v>
      </c>
      <c r="AT196" s="146" t="s">
        <v>124</v>
      </c>
      <c r="AU196" s="146" t="s">
        <v>85</v>
      </c>
      <c r="AY196" s="17" t="s">
        <v>122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7" t="s">
        <v>83</v>
      </c>
      <c r="BK196" s="147">
        <f>ROUND(I196*H196,2)</f>
        <v>0</v>
      </c>
      <c r="BL196" s="17" t="s">
        <v>128</v>
      </c>
      <c r="BM196" s="146" t="s">
        <v>229</v>
      </c>
    </row>
    <row r="197" spans="2:65" s="1" customFormat="1" ht="16.5" customHeight="1">
      <c r="B197" s="133"/>
      <c r="C197" s="176" t="s">
        <v>230</v>
      </c>
      <c r="D197" s="176" t="s">
        <v>231</v>
      </c>
      <c r="E197" s="177" t="s">
        <v>232</v>
      </c>
      <c r="F197" s="178" t="s">
        <v>233</v>
      </c>
      <c r="G197" s="179" t="s">
        <v>234</v>
      </c>
      <c r="H197" s="180">
        <v>2.52</v>
      </c>
      <c r="I197" s="181"/>
      <c r="J197" s="182">
        <f>ROUND(I197*H197,2)</f>
        <v>0</v>
      </c>
      <c r="K197" s="183"/>
      <c r="L197" s="184"/>
      <c r="M197" s="185" t="s">
        <v>1</v>
      </c>
      <c r="N197" s="186" t="s">
        <v>40</v>
      </c>
      <c r="P197" s="144">
        <f>O197*H197</f>
        <v>0</v>
      </c>
      <c r="Q197" s="144">
        <v>1E-3</v>
      </c>
      <c r="R197" s="144">
        <f>Q197*H197</f>
        <v>2.5200000000000001E-3</v>
      </c>
      <c r="S197" s="144">
        <v>0</v>
      </c>
      <c r="T197" s="145">
        <f>S197*H197</f>
        <v>0</v>
      </c>
      <c r="AR197" s="146" t="s">
        <v>180</v>
      </c>
      <c r="AT197" s="146" t="s">
        <v>231</v>
      </c>
      <c r="AU197" s="146" t="s">
        <v>85</v>
      </c>
      <c r="AY197" s="17" t="s">
        <v>122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7" t="s">
        <v>83</v>
      </c>
      <c r="BK197" s="147">
        <f>ROUND(I197*H197,2)</f>
        <v>0</v>
      </c>
      <c r="BL197" s="17" t="s">
        <v>128</v>
      </c>
      <c r="BM197" s="146" t="s">
        <v>235</v>
      </c>
    </row>
    <row r="198" spans="2:65" s="13" customFormat="1" ht="11.25">
      <c r="B198" s="155"/>
      <c r="D198" s="149" t="s">
        <v>130</v>
      </c>
      <c r="F198" s="157" t="s">
        <v>236</v>
      </c>
      <c r="H198" s="158">
        <v>2.52</v>
      </c>
      <c r="I198" s="159"/>
      <c r="L198" s="155"/>
      <c r="M198" s="160"/>
      <c r="T198" s="161"/>
      <c r="AT198" s="156" t="s">
        <v>130</v>
      </c>
      <c r="AU198" s="156" t="s">
        <v>85</v>
      </c>
      <c r="AV198" s="13" t="s">
        <v>85</v>
      </c>
      <c r="AW198" s="13" t="s">
        <v>3</v>
      </c>
      <c r="AX198" s="13" t="s">
        <v>83</v>
      </c>
      <c r="AY198" s="156" t="s">
        <v>122</v>
      </c>
    </row>
    <row r="199" spans="2:65" s="1" customFormat="1" ht="24.2" customHeight="1">
      <c r="B199" s="133"/>
      <c r="C199" s="134" t="s">
        <v>237</v>
      </c>
      <c r="D199" s="134" t="s">
        <v>124</v>
      </c>
      <c r="E199" s="135" t="s">
        <v>238</v>
      </c>
      <c r="F199" s="136" t="s">
        <v>239</v>
      </c>
      <c r="G199" s="137" t="s">
        <v>127</v>
      </c>
      <c r="H199" s="138">
        <v>126</v>
      </c>
      <c r="I199" s="139"/>
      <c r="J199" s="140">
        <f>ROUND(I199*H199,2)</f>
        <v>0</v>
      </c>
      <c r="K199" s="141"/>
      <c r="L199" s="32"/>
      <c r="M199" s="142" t="s">
        <v>1</v>
      </c>
      <c r="N199" s="143" t="s">
        <v>40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128</v>
      </c>
      <c r="AT199" s="146" t="s">
        <v>124</v>
      </c>
      <c r="AU199" s="146" t="s">
        <v>85</v>
      </c>
      <c r="AY199" s="17" t="s">
        <v>122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7" t="s">
        <v>83</v>
      </c>
      <c r="BK199" s="147">
        <f>ROUND(I199*H199,2)</f>
        <v>0</v>
      </c>
      <c r="BL199" s="17" t="s">
        <v>128</v>
      </c>
      <c r="BM199" s="146" t="s">
        <v>240</v>
      </c>
    </row>
    <row r="200" spans="2:65" s="12" customFormat="1" ht="11.25">
      <c r="B200" s="148"/>
      <c r="D200" s="149" t="s">
        <v>130</v>
      </c>
      <c r="E200" s="150" t="s">
        <v>1</v>
      </c>
      <c r="F200" s="151" t="s">
        <v>241</v>
      </c>
      <c r="H200" s="150" t="s">
        <v>1</v>
      </c>
      <c r="I200" s="152"/>
      <c r="L200" s="148"/>
      <c r="M200" s="153"/>
      <c r="T200" s="154"/>
      <c r="AT200" s="150" t="s">
        <v>130</v>
      </c>
      <c r="AU200" s="150" t="s">
        <v>85</v>
      </c>
      <c r="AV200" s="12" t="s">
        <v>83</v>
      </c>
      <c r="AW200" s="12" t="s">
        <v>32</v>
      </c>
      <c r="AX200" s="12" t="s">
        <v>75</v>
      </c>
      <c r="AY200" s="150" t="s">
        <v>122</v>
      </c>
    </row>
    <row r="201" spans="2:65" s="13" customFormat="1" ht="11.25">
      <c r="B201" s="155"/>
      <c r="D201" s="149" t="s">
        <v>130</v>
      </c>
      <c r="E201" s="156" t="s">
        <v>1</v>
      </c>
      <c r="F201" s="157" t="s">
        <v>242</v>
      </c>
      <c r="H201" s="158">
        <v>126</v>
      </c>
      <c r="I201" s="159"/>
      <c r="L201" s="155"/>
      <c r="M201" s="160"/>
      <c r="T201" s="161"/>
      <c r="AT201" s="156" t="s">
        <v>130</v>
      </c>
      <c r="AU201" s="156" t="s">
        <v>85</v>
      </c>
      <c r="AV201" s="13" t="s">
        <v>85</v>
      </c>
      <c r="AW201" s="13" t="s">
        <v>32</v>
      </c>
      <c r="AX201" s="13" t="s">
        <v>83</v>
      </c>
      <c r="AY201" s="156" t="s">
        <v>122</v>
      </c>
    </row>
    <row r="202" spans="2:65" s="1" customFormat="1" ht="33" customHeight="1">
      <c r="B202" s="133"/>
      <c r="C202" s="134" t="s">
        <v>243</v>
      </c>
      <c r="D202" s="134" t="s">
        <v>124</v>
      </c>
      <c r="E202" s="135" t="s">
        <v>244</v>
      </c>
      <c r="F202" s="136" t="s">
        <v>245</v>
      </c>
      <c r="G202" s="137" t="s">
        <v>127</v>
      </c>
      <c r="H202" s="138">
        <v>126</v>
      </c>
      <c r="I202" s="139"/>
      <c r="J202" s="140">
        <f>ROUND(I202*H202,2)</f>
        <v>0</v>
      </c>
      <c r="K202" s="141"/>
      <c r="L202" s="32"/>
      <c r="M202" s="142" t="s">
        <v>1</v>
      </c>
      <c r="N202" s="143" t="s">
        <v>40</v>
      </c>
      <c r="P202" s="144">
        <f>O202*H202</f>
        <v>0</v>
      </c>
      <c r="Q202" s="144">
        <v>0</v>
      </c>
      <c r="R202" s="144">
        <f>Q202*H202</f>
        <v>0</v>
      </c>
      <c r="S202" s="144">
        <v>0</v>
      </c>
      <c r="T202" s="145">
        <f>S202*H202</f>
        <v>0</v>
      </c>
      <c r="AR202" s="146" t="s">
        <v>128</v>
      </c>
      <c r="AT202" s="146" t="s">
        <v>124</v>
      </c>
      <c r="AU202" s="146" t="s">
        <v>85</v>
      </c>
      <c r="AY202" s="17" t="s">
        <v>122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7" t="s">
        <v>83</v>
      </c>
      <c r="BK202" s="147">
        <f>ROUND(I202*H202,2)</f>
        <v>0</v>
      </c>
      <c r="BL202" s="17" t="s">
        <v>128</v>
      </c>
      <c r="BM202" s="146" t="s">
        <v>246</v>
      </c>
    </row>
    <row r="203" spans="2:65" s="1" customFormat="1" ht="33" customHeight="1">
      <c r="B203" s="133"/>
      <c r="C203" s="134" t="s">
        <v>7</v>
      </c>
      <c r="D203" s="134" t="s">
        <v>124</v>
      </c>
      <c r="E203" s="135" t="s">
        <v>247</v>
      </c>
      <c r="F203" s="136" t="s">
        <v>248</v>
      </c>
      <c r="G203" s="137" t="s">
        <v>127</v>
      </c>
      <c r="H203" s="138">
        <v>126</v>
      </c>
      <c r="I203" s="139"/>
      <c r="J203" s="140">
        <f>ROUND(I203*H203,2)</f>
        <v>0</v>
      </c>
      <c r="K203" s="141"/>
      <c r="L203" s="32"/>
      <c r="M203" s="142" t="s">
        <v>1</v>
      </c>
      <c r="N203" s="143" t="s">
        <v>40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128</v>
      </c>
      <c r="AT203" s="146" t="s">
        <v>124</v>
      </c>
      <c r="AU203" s="146" t="s">
        <v>85</v>
      </c>
      <c r="AY203" s="17" t="s">
        <v>122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7" t="s">
        <v>83</v>
      </c>
      <c r="BK203" s="147">
        <f>ROUND(I203*H203,2)</f>
        <v>0</v>
      </c>
      <c r="BL203" s="17" t="s">
        <v>128</v>
      </c>
      <c r="BM203" s="146" t="s">
        <v>249</v>
      </c>
    </row>
    <row r="204" spans="2:65" s="11" customFormat="1" ht="22.9" customHeight="1">
      <c r="B204" s="121"/>
      <c r="D204" s="122" t="s">
        <v>74</v>
      </c>
      <c r="E204" s="131" t="s">
        <v>139</v>
      </c>
      <c r="F204" s="131" t="s">
        <v>250</v>
      </c>
      <c r="I204" s="124"/>
      <c r="J204" s="132">
        <f>BK204</f>
        <v>0</v>
      </c>
      <c r="L204" s="121"/>
      <c r="M204" s="126"/>
      <c r="P204" s="127">
        <f>SUM(P205:P207)</f>
        <v>0</v>
      </c>
      <c r="R204" s="127">
        <f>SUM(R205:R207)</f>
        <v>2.5280500000000004</v>
      </c>
      <c r="T204" s="128">
        <f>SUM(T205:T207)</f>
        <v>0</v>
      </c>
      <c r="AR204" s="122" t="s">
        <v>83</v>
      </c>
      <c r="AT204" s="129" t="s">
        <v>74</v>
      </c>
      <c r="AU204" s="129" t="s">
        <v>83</v>
      </c>
      <c r="AY204" s="122" t="s">
        <v>122</v>
      </c>
      <c r="BK204" s="130">
        <f>SUM(BK205:BK207)</f>
        <v>0</v>
      </c>
    </row>
    <row r="205" spans="2:65" s="1" customFormat="1" ht="24.2" customHeight="1">
      <c r="B205" s="133"/>
      <c r="C205" s="134" t="s">
        <v>251</v>
      </c>
      <c r="D205" s="134" t="s">
        <v>124</v>
      </c>
      <c r="E205" s="135" t="s">
        <v>252</v>
      </c>
      <c r="F205" s="136" t="s">
        <v>253</v>
      </c>
      <c r="G205" s="137" t="s">
        <v>254</v>
      </c>
      <c r="H205" s="138">
        <v>7</v>
      </c>
      <c r="I205" s="139"/>
      <c r="J205" s="140">
        <f>ROUND(I205*H205,2)</f>
        <v>0</v>
      </c>
      <c r="K205" s="141"/>
      <c r="L205" s="32"/>
      <c r="M205" s="142" t="s">
        <v>1</v>
      </c>
      <c r="N205" s="143" t="s">
        <v>40</v>
      </c>
      <c r="P205" s="144">
        <f>O205*H205</f>
        <v>0</v>
      </c>
      <c r="Q205" s="144">
        <v>0.24127000000000001</v>
      </c>
      <c r="R205" s="144">
        <f>Q205*H205</f>
        <v>1.68889</v>
      </c>
      <c r="S205" s="144">
        <v>0</v>
      </c>
      <c r="T205" s="145">
        <f>S205*H205</f>
        <v>0</v>
      </c>
      <c r="AR205" s="146" t="s">
        <v>128</v>
      </c>
      <c r="AT205" s="146" t="s">
        <v>124</v>
      </c>
      <c r="AU205" s="146" t="s">
        <v>85</v>
      </c>
      <c r="AY205" s="17" t="s">
        <v>122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7" t="s">
        <v>83</v>
      </c>
      <c r="BK205" s="147">
        <f>ROUND(I205*H205,2)</f>
        <v>0</v>
      </c>
      <c r="BL205" s="17" t="s">
        <v>128</v>
      </c>
      <c r="BM205" s="146" t="s">
        <v>255</v>
      </c>
    </row>
    <row r="206" spans="2:65" s="1" customFormat="1" ht="24.2" customHeight="1">
      <c r="B206" s="133"/>
      <c r="C206" s="176" t="s">
        <v>256</v>
      </c>
      <c r="D206" s="176" t="s">
        <v>231</v>
      </c>
      <c r="E206" s="177" t="s">
        <v>257</v>
      </c>
      <c r="F206" s="178" t="s">
        <v>258</v>
      </c>
      <c r="G206" s="179" t="s">
        <v>259</v>
      </c>
      <c r="H206" s="180">
        <v>69.930000000000007</v>
      </c>
      <c r="I206" s="181"/>
      <c r="J206" s="182">
        <f>ROUND(I206*H206,2)</f>
        <v>0</v>
      </c>
      <c r="K206" s="183"/>
      <c r="L206" s="184"/>
      <c r="M206" s="185" t="s">
        <v>1</v>
      </c>
      <c r="N206" s="186" t="s">
        <v>40</v>
      </c>
      <c r="P206" s="144">
        <f>O206*H206</f>
        <v>0</v>
      </c>
      <c r="Q206" s="144">
        <v>1.2E-2</v>
      </c>
      <c r="R206" s="144">
        <f>Q206*H206</f>
        <v>0.83916000000000013</v>
      </c>
      <c r="S206" s="144">
        <v>0</v>
      </c>
      <c r="T206" s="145">
        <f>S206*H206</f>
        <v>0</v>
      </c>
      <c r="AR206" s="146" t="s">
        <v>180</v>
      </c>
      <c r="AT206" s="146" t="s">
        <v>231</v>
      </c>
      <c r="AU206" s="146" t="s">
        <v>85</v>
      </c>
      <c r="AY206" s="17" t="s">
        <v>122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7" t="s">
        <v>83</v>
      </c>
      <c r="BK206" s="147">
        <f>ROUND(I206*H206,2)</f>
        <v>0</v>
      </c>
      <c r="BL206" s="17" t="s">
        <v>128</v>
      </c>
      <c r="BM206" s="146" t="s">
        <v>260</v>
      </c>
    </row>
    <row r="207" spans="2:65" s="13" customFormat="1" ht="11.25">
      <c r="B207" s="155"/>
      <c r="D207" s="149" t="s">
        <v>130</v>
      </c>
      <c r="F207" s="157" t="s">
        <v>261</v>
      </c>
      <c r="H207" s="158">
        <v>69.930000000000007</v>
      </c>
      <c r="I207" s="159"/>
      <c r="L207" s="155"/>
      <c r="M207" s="160"/>
      <c r="T207" s="161"/>
      <c r="AT207" s="156" t="s">
        <v>130</v>
      </c>
      <c r="AU207" s="156" t="s">
        <v>85</v>
      </c>
      <c r="AV207" s="13" t="s">
        <v>85</v>
      </c>
      <c r="AW207" s="13" t="s">
        <v>3</v>
      </c>
      <c r="AX207" s="13" t="s">
        <v>83</v>
      </c>
      <c r="AY207" s="156" t="s">
        <v>122</v>
      </c>
    </row>
    <row r="208" spans="2:65" s="11" customFormat="1" ht="22.9" customHeight="1">
      <c r="B208" s="121"/>
      <c r="D208" s="122" t="s">
        <v>74</v>
      </c>
      <c r="E208" s="131" t="s">
        <v>150</v>
      </c>
      <c r="F208" s="131" t="s">
        <v>262</v>
      </c>
      <c r="I208" s="124"/>
      <c r="J208" s="132">
        <f>BK208</f>
        <v>0</v>
      </c>
      <c r="L208" s="121"/>
      <c r="M208" s="126"/>
      <c r="P208" s="127">
        <f>SUM(P209:P257)</f>
        <v>0</v>
      </c>
      <c r="R208" s="127">
        <f>SUM(R209:R257)</f>
        <v>22.323139999999995</v>
      </c>
      <c r="T208" s="128">
        <f>SUM(T209:T257)</f>
        <v>0</v>
      </c>
      <c r="AR208" s="122" t="s">
        <v>83</v>
      </c>
      <c r="AT208" s="129" t="s">
        <v>74</v>
      </c>
      <c r="AU208" s="129" t="s">
        <v>83</v>
      </c>
      <c r="AY208" s="122" t="s">
        <v>122</v>
      </c>
      <c r="BK208" s="130">
        <f>SUM(BK209:BK257)</f>
        <v>0</v>
      </c>
    </row>
    <row r="209" spans="2:65" s="1" customFormat="1" ht="21.75" customHeight="1">
      <c r="B209" s="133"/>
      <c r="C209" s="134" t="s">
        <v>263</v>
      </c>
      <c r="D209" s="134" t="s">
        <v>124</v>
      </c>
      <c r="E209" s="135" t="s">
        <v>264</v>
      </c>
      <c r="F209" s="136" t="s">
        <v>265</v>
      </c>
      <c r="G209" s="137" t="s">
        <v>127</v>
      </c>
      <c r="H209" s="138">
        <v>41.04</v>
      </c>
      <c r="I209" s="139"/>
      <c r="J209" s="140">
        <f>ROUND(I209*H209,2)</f>
        <v>0</v>
      </c>
      <c r="K209" s="141"/>
      <c r="L209" s="32"/>
      <c r="M209" s="142" t="s">
        <v>1</v>
      </c>
      <c r="N209" s="143" t="s">
        <v>40</v>
      </c>
      <c r="P209" s="144">
        <f>O209*H209</f>
        <v>0</v>
      </c>
      <c r="Q209" s="144">
        <v>0</v>
      </c>
      <c r="R209" s="144">
        <f>Q209*H209</f>
        <v>0</v>
      </c>
      <c r="S209" s="144">
        <v>0</v>
      </c>
      <c r="T209" s="145">
        <f>S209*H209</f>
        <v>0</v>
      </c>
      <c r="AR209" s="146" t="s">
        <v>128</v>
      </c>
      <c r="AT209" s="146" t="s">
        <v>124</v>
      </c>
      <c r="AU209" s="146" t="s">
        <v>85</v>
      </c>
      <c r="AY209" s="17" t="s">
        <v>122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7" t="s">
        <v>83</v>
      </c>
      <c r="BK209" s="147">
        <f>ROUND(I209*H209,2)</f>
        <v>0</v>
      </c>
      <c r="BL209" s="17" t="s">
        <v>128</v>
      </c>
      <c r="BM209" s="146" t="s">
        <v>266</v>
      </c>
    </row>
    <row r="210" spans="2:65" s="12" customFormat="1" ht="22.5">
      <c r="B210" s="148"/>
      <c r="D210" s="149" t="s">
        <v>130</v>
      </c>
      <c r="E210" s="150" t="s">
        <v>1</v>
      </c>
      <c r="F210" s="151" t="s">
        <v>167</v>
      </c>
      <c r="H210" s="150" t="s">
        <v>1</v>
      </c>
      <c r="I210" s="152"/>
      <c r="L210" s="148"/>
      <c r="M210" s="153"/>
      <c r="T210" s="154"/>
      <c r="AT210" s="150" t="s">
        <v>130</v>
      </c>
      <c r="AU210" s="150" t="s">
        <v>85</v>
      </c>
      <c r="AV210" s="12" t="s">
        <v>83</v>
      </c>
      <c r="AW210" s="12" t="s">
        <v>32</v>
      </c>
      <c r="AX210" s="12" t="s">
        <v>75</v>
      </c>
      <c r="AY210" s="150" t="s">
        <v>122</v>
      </c>
    </row>
    <row r="211" spans="2:65" s="12" customFormat="1" ht="11.25">
      <c r="B211" s="148"/>
      <c r="D211" s="149" t="s">
        <v>130</v>
      </c>
      <c r="E211" s="150" t="s">
        <v>1</v>
      </c>
      <c r="F211" s="151" t="s">
        <v>267</v>
      </c>
      <c r="H211" s="150" t="s">
        <v>1</v>
      </c>
      <c r="I211" s="152"/>
      <c r="L211" s="148"/>
      <c r="M211" s="153"/>
      <c r="T211" s="154"/>
      <c r="AT211" s="150" t="s">
        <v>130</v>
      </c>
      <c r="AU211" s="150" t="s">
        <v>85</v>
      </c>
      <c r="AV211" s="12" t="s">
        <v>83</v>
      </c>
      <c r="AW211" s="12" t="s">
        <v>32</v>
      </c>
      <c r="AX211" s="12" t="s">
        <v>75</v>
      </c>
      <c r="AY211" s="150" t="s">
        <v>122</v>
      </c>
    </row>
    <row r="212" spans="2:65" s="13" customFormat="1" ht="11.25">
      <c r="B212" s="155"/>
      <c r="D212" s="149" t="s">
        <v>130</v>
      </c>
      <c r="E212" s="156" t="s">
        <v>1</v>
      </c>
      <c r="F212" s="157" t="s">
        <v>268</v>
      </c>
      <c r="H212" s="158">
        <v>41.04</v>
      </c>
      <c r="I212" s="159"/>
      <c r="L212" s="155"/>
      <c r="M212" s="160"/>
      <c r="T212" s="161"/>
      <c r="AT212" s="156" t="s">
        <v>130</v>
      </c>
      <c r="AU212" s="156" t="s">
        <v>85</v>
      </c>
      <c r="AV212" s="13" t="s">
        <v>85</v>
      </c>
      <c r="AW212" s="13" t="s">
        <v>32</v>
      </c>
      <c r="AX212" s="13" t="s">
        <v>83</v>
      </c>
      <c r="AY212" s="156" t="s">
        <v>122</v>
      </c>
    </row>
    <row r="213" spans="2:65" s="1" customFormat="1" ht="21.75" customHeight="1">
      <c r="B213" s="133"/>
      <c r="C213" s="134" t="s">
        <v>269</v>
      </c>
      <c r="D213" s="134" t="s">
        <v>124</v>
      </c>
      <c r="E213" s="135" t="s">
        <v>270</v>
      </c>
      <c r="F213" s="136" t="s">
        <v>271</v>
      </c>
      <c r="G213" s="137" t="s">
        <v>127</v>
      </c>
      <c r="H213" s="138">
        <v>216.54</v>
      </c>
      <c r="I213" s="139"/>
      <c r="J213" s="140">
        <f>ROUND(I213*H213,2)</f>
        <v>0</v>
      </c>
      <c r="K213" s="141"/>
      <c r="L213" s="32"/>
      <c r="M213" s="142" t="s">
        <v>1</v>
      </c>
      <c r="N213" s="143" t="s">
        <v>40</v>
      </c>
      <c r="P213" s="144">
        <f>O213*H213</f>
        <v>0</v>
      </c>
      <c r="Q213" s="144">
        <v>0</v>
      </c>
      <c r="R213" s="144">
        <f>Q213*H213</f>
        <v>0</v>
      </c>
      <c r="S213" s="144">
        <v>0</v>
      </c>
      <c r="T213" s="145">
        <f>S213*H213</f>
        <v>0</v>
      </c>
      <c r="AR213" s="146" t="s">
        <v>128</v>
      </c>
      <c r="AT213" s="146" t="s">
        <v>124</v>
      </c>
      <c r="AU213" s="146" t="s">
        <v>85</v>
      </c>
      <c r="AY213" s="17" t="s">
        <v>122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7" t="s">
        <v>83</v>
      </c>
      <c r="BK213" s="147">
        <f>ROUND(I213*H213,2)</f>
        <v>0</v>
      </c>
      <c r="BL213" s="17" t="s">
        <v>128</v>
      </c>
      <c r="BM213" s="146" t="s">
        <v>272</v>
      </c>
    </row>
    <row r="214" spans="2:65" s="12" customFormat="1" ht="11.25">
      <c r="B214" s="148"/>
      <c r="D214" s="149" t="s">
        <v>130</v>
      </c>
      <c r="E214" s="150" t="s">
        <v>1</v>
      </c>
      <c r="F214" s="151" t="s">
        <v>136</v>
      </c>
      <c r="H214" s="150" t="s">
        <v>1</v>
      </c>
      <c r="I214" s="152"/>
      <c r="L214" s="148"/>
      <c r="M214" s="153"/>
      <c r="T214" s="154"/>
      <c r="AT214" s="150" t="s">
        <v>130</v>
      </c>
      <c r="AU214" s="150" t="s">
        <v>85</v>
      </c>
      <c r="AV214" s="12" t="s">
        <v>83</v>
      </c>
      <c r="AW214" s="12" t="s">
        <v>32</v>
      </c>
      <c r="AX214" s="12" t="s">
        <v>75</v>
      </c>
      <c r="AY214" s="150" t="s">
        <v>122</v>
      </c>
    </row>
    <row r="215" spans="2:65" s="13" customFormat="1" ht="11.25">
      <c r="B215" s="155"/>
      <c r="D215" s="149" t="s">
        <v>130</v>
      </c>
      <c r="E215" s="156" t="s">
        <v>1</v>
      </c>
      <c r="F215" s="157" t="s">
        <v>138</v>
      </c>
      <c r="H215" s="158">
        <v>106</v>
      </c>
      <c r="I215" s="159"/>
      <c r="L215" s="155"/>
      <c r="M215" s="160"/>
      <c r="T215" s="161"/>
      <c r="AT215" s="156" t="s">
        <v>130</v>
      </c>
      <c r="AU215" s="156" t="s">
        <v>85</v>
      </c>
      <c r="AV215" s="13" t="s">
        <v>85</v>
      </c>
      <c r="AW215" s="13" t="s">
        <v>32</v>
      </c>
      <c r="AX215" s="13" t="s">
        <v>75</v>
      </c>
      <c r="AY215" s="156" t="s">
        <v>122</v>
      </c>
    </row>
    <row r="216" spans="2:65" s="13" customFormat="1" ht="11.25">
      <c r="B216" s="155"/>
      <c r="D216" s="149" t="s">
        <v>130</v>
      </c>
      <c r="E216" s="156" t="s">
        <v>1</v>
      </c>
      <c r="F216" s="157" t="s">
        <v>218</v>
      </c>
      <c r="H216" s="158">
        <v>47.5</v>
      </c>
      <c r="I216" s="159"/>
      <c r="L216" s="155"/>
      <c r="M216" s="160"/>
      <c r="T216" s="161"/>
      <c r="AT216" s="156" t="s">
        <v>130</v>
      </c>
      <c r="AU216" s="156" t="s">
        <v>85</v>
      </c>
      <c r="AV216" s="13" t="s">
        <v>85</v>
      </c>
      <c r="AW216" s="13" t="s">
        <v>32</v>
      </c>
      <c r="AX216" s="13" t="s">
        <v>75</v>
      </c>
      <c r="AY216" s="156" t="s">
        <v>122</v>
      </c>
    </row>
    <row r="217" spans="2:65" s="14" customFormat="1" ht="11.25">
      <c r="B217" s="162"/>
      <c r="D217" s="149" t="s">
        <v>130</v>
      </c>
      <c r="E217" s="163" t="s">
        <v>1</v>
      </c>
      <c r="F217" s="164" t="s">
        <v>169</v>
      </c>
      <c r="H217" s="165">
        <v>153.5</v>
      </c>
      <c r="I217" s="166"/>
      <c r="L217" s="162"/>
      <c r="M217" s="167"/>
      <c r="T217" s="168"/>
      <c r="AT217" s="163" t="s">
        <v>130</v>
      </c>
      <c r="AU217" s="163" t="s">
        <v>85</v>
      </c>
      <c r="AV217" s="14" t="s">
        <v>139</v>
      </c>
      <c r="AW217" s="14" t="s">
        <v>32</v>
      </c>
      <c r="AX217" s="14" t="s">
        <v>75</v>
      </c>
      <c r="AY217" s="163" t="s">
        <v>122</v>
      </c>
    </row>
    <row r="218" spans="2:65" s="12" customFormat="1" ht="22.5">
      <c r="B218" s="148"/>
      <c r="D218" s="149" t="s">
        <v>130</v>
      </c>
      <c r="E218" s="150" t="s">
        <v>1</v>
      </c>
      <c r="F218" s="151" t="s">
        <v>273</v>
      </c>
      <c r="H218" s="150" t="s">
        <v>1</v>
      </c>
      <c r="I218" s="152"/>
      <c r="L218" s="148"/>
      <c r="M218" s="153"/>
      <c r="T218" s="154"/>
      <c r="AT218" s="150" t="s">
        <v>130</v>
      </c>
      <c r="AU218" s="150" t="s">
        <v>85</v>
      </c>
      <c r="AV218" s="12" t="s">
        <v>83</v>
      </c>
      <c r="AW218" s="12" t="s">
        <v>32</v>
      </c>
      <c r="AX218" s="12" t="s">
        <v>75</v>
      </c>
      <c r="AY218" s="150" t="s">
        <v>122</v>
      </c>
    </row>
    <row r="219" spans="2:65" s="13" customFormat="1" ht="11.25">
      <c r="B219" s="155"/>
      <c r="D219" s="149" t="s">
        <v>130</v>
      </c>
      <c r="E219" s="156" t="s">
        <v>1</v>
      </c>
      <c r="F219" s="157" t="s">
        <v>219</v>
      </c>
      <c r="H219" s="158">
        <v>47</v>
      </c>
      <c r="I219" s="159"/>
      <c r="L219" s="155"/>
      <c r="M219" s="160"/>
      <c r="T219" s="161"/>
      <c r="AT219" s="156" t="s">
        <v>130</v>
      </c>
      <c r="AU219" s="156" t="s">
        <v>85</v>
      </c>
      <c r="AV219" s="13" t="s">
        <v>85</v>
      </c>
      <c r="AW219" s="13" t="s">
        <v>32</v>
      </c>
      <c r="AX219" s="13" t="s">
        <v>75</v>
      </c>
      <c r="AY219" s="156" t="s">
        <v>122</v>
      </c>
    </row>
    <row r="220" spans="2:65" s="14" customFormat="1" ht="11.25">
      <c r="B220" s="162"/>
      <c r="D220" s="149" t="s">
        <v>130</v>
      </c>
      <c r="E220" s="163" t="s">
        <v>1</v>
      </c>
      <c r="F220" s="164" t="s">
        <v>169</v>
      </c>
      <c r="H220" s="165">
        <v>47</v>
      </c>
      <c r="I220" s="166"/>
      <c r="L220" s="162"/>
      <c r="M220" s="167"/>
      <c r="T220" s="168"/>
      <c r="AT220" s="163" t="s">
        <v>130</v>
      </c>
      <c r="AU220" s="163" t="s">
        <v>85</v>
      </c>
      <c r="AV220" s="14" t="s">
        <v>139</v>
      </c>
      <c r="AW220" s="14" t="s">
        <v>32</v>
      </c>
      <c r="AX220" s="14" t="s">
        <v>75</v>
      </c>
      <c r="AY220" s="163" t="s">
        <v>122</v>
      </c>
    </row>
    <row r="221" spans="2:65" s="12" customFormat="1" ht="11.25">
      <c r="B221" s="148"/>
      <c r="D221" s="149" t="s">
        <v>130</v>
      </c>
      <c r="E221" s="150" t="s">
        <v>1</v>
      </c>
      <c r="F221" s="151" t="s">
        <v>274</v>
      </c>
      <c r="H221" s="150" t="s">
        <v>1</v>
      </c>
      <c r="I221" s="152"/>
      <c r="L221" s="148"/>
      <c r="M221" s="153"/>
      <c r="T221" s="154"/>
      <c r="AT221" s="150" t="s">
        <v>130</v>
      </c>
      <c r="AU221" s="150" t="s">
        <v>85</v>
      </c>
      <c r="AV221" s="12" t="s">
        <v>83</v>
      </c>
      <c r="AW221" s="12" t="s">
        <v>32</v>
      </c>
      <c r="AX221" s="12" t="s">
        <v>75</v>
      </c>
      <c r="AY221" s="150" t="s">
        <v>122</v>
      </c>
    </row>
    <row r="222" spans="2:65" s="13" customFormat="1" ht="11.25">
      <c r="B222" s="155"/>
      <c r="D222" s="149" t="s">
        <v>130</v>
      </c>
      <c r="E222" s="156" t="s">
        <v>1</v>
      </c>
      <c r="F222" s="157" t="s">
        <v>275</v>
      </c>
      <c r="H222" s="158">
        <v>16.04</v>
      </c>
      <c r="I222" s="159"/>
      <c r="L222" s="155"/>
      <c r="M222" s="160"/>
      <c r="T222" s="161"/>
      <c r="AT222" s="156" t="s">
        <v>130</v>
      </c>
      <c r="AU222" s="156" t="s">
        <v>85</v>
      </c>
      <c r="AV222" s="13" t="s">
        <v>85</v>
      </c>
      <c r="AW222" s="13" t="s">
        <v>32</v>
      </c>
      <c r="AX222" s="13" t="s">
        <v>75</v>
      </c>
      <c r="AY222" s="156" t="s">
        <v>122</v>
      </c>
    </row>
    <row r="223" spans="2:65" s="14" customFormat="1" ht="11.25">
      <c r="B223" s="162"/>
      <c r="D223" s="149" t="s">
        <v>130</v>
      </c>
      <c r="E223" s="163" t="s">
        <v>1</v>
      </c>
      <c r="F223" s="164" t="s">
        <v>169</v>
      </c>
      <c r="H223" s="165">
        <v>16.04</v>
      </c>
      <c r="I223" s="166"/>
      <c r="L223" s="162"/>
      <c r="M223" s="167"/>
      <c r="T223" s="168"/>
      <c r="AT223" s="163" t="s">
        <v>130</v>
      </c>
      <c r="AU223" s="163" t="s">
        <v>85</v>
      </c>
      <c r="AV223" s="14" t="s">
        <v>139</v>
      </c>
      <c r="AW223" s="14" t="s">
        <v>32</v>
      </c>
      <c r="AX223" s="14" t="s">
        <v>75</v>
      </c>
      <c r="AY223" s="163" t="s">
        <v>122</v>
      </c>
    </row>
    <row r="224" spans="2:65" s="15" customFormat="1" ht="11.25">
      <c r="B224" s="169"/>
      <c r="D224" s="149" t="s">
        <v>130</v>
      </c>
      <c r="E224" s="170" t="s">
        <v>1</v>
      </c>
      <c r="F224" s="171" t="s">
        <v>172</v>
      </c>
      <c r="H224" s="172">
        <v>216.54</v>
      </c>
      <c r="I224" s="173"/>
      <c r="L224" s="169"/>
      <c r="M224" s="174"/>
      <c r="T224" s="175"/>
      <c r="AT224" s="170" t="s">
        <v>130</v>
      </c>
      <c r="AU224" s="170" t="s">
        <v>85</v>
      </c>
      <c r="AV224" s="15" t="s">
        <v>128</v>
      </c>
      <c r="AW224" s="15" t="s">
        <v>32</v>
      </c>
      <c r="AX224" s="15" t="s">
        <v>83</v>
      </c>
      <c r="AY224" s="170" t="s">
        <v>122</v>
      </c>
    </row>
    <row r="225" spans="2:65" s="1" customFormat="1" ht="33" customHeight="1">
      <c r="B225" s="133"/>
      <c r="C225" s="134" t="s">
        <v>276</v>
      </c>
      <c r="D225" s="134" t="s">
        <v>124</v>
      </c>
      <c r="E225" s="135" t="s">
        <v>277</v>
      </c>
      <c r="F225" s="136" t="s">
        <v>278</v>
      </c>
      <c r="G225" s="137" t="s">
        <v>127</v>
      </c>
      <c r="H225" s="138">
        <v>180</v>
      </c>
      <c r="I225" s="139"/>
      <c r="J225" s="140">
        <f>ROUND(I225*H225,2)</f>
        <v>0</v>
      </c>
      <c r="K225" s="141"/>
      <c r="L225" s="32"/>
      <c r="M225" s="142" t="s">
        <v>1</v>
      </c>
      <c r="N225" s="143" t="s">
        <v>40</v>
      </c>
      <c r="P225" s="144">
        <f>O225*H225</f>
        <v>0</v>
      </c>
      <c r="Q225" s="144">
        <v>0</v>
      </c>
      <c r="R225" s="144">
        <f>Q225*H225</f>
        <v>0</v>
      </c>
      <c r="S225" s="144">
        <v>0</v>
      </c>
      <c r="T225" s="145">
        <f>S225*H225</f>
        <v>0</v>
      </c>
      <c r="AR225" s="146" t="s">
        <v>128</v>
      </c>
      <c r="AT225" s="146" t="s">
        <v>124</v>
      </c>
      <c r="AU225" s="146" t="s">
        <v>85</v>
      </c>
      <c r="AY225" s="17" t="s">
        <v>122</v>
      </c>
      <c r="BE225" s="147">
        <f>IF(N225="základní",J225,0)</f>
        <v>0</v>
      </c>
      <c r="BF225" s="147">
        <f>IF(N225="snížená",J225,0)</f>
        <v>0</v>
      </c>
      <c r="BG225" s="147">
        <f>IF(N225="zákl. přenesená",J225,0)</f>
        <v>0</v>
      </c>
      <c r="BH225" s="147">
        <f>IF(N225="sníž. přenesená",J225,0)</f>
        <v>0</v>
      </c>
      <c r="BI225" s="147">
        <f>IF(N225="nulová",J225,0)</f>
        <v>0</v>
      </c>
      <c r="BJ225" s="17" t="s">
        <v>83</v>
      </c>
      <c r="BK225" s="147">
        <f>ROUND(I225*H225,2)</f>
        <v>0</v>
      </c>
      <c r="BL225" s="17" t="s">
        <v>128</v>
      </c>
      <c r="BM225" s="146" t="s">
        <v>279</v>
      </c>
    </row>
    <row r="226" spans="2:65" s="13" customFormat="1" ht="11.25">
      <c r="B226" s="155"/>
      <c r="D226" s="149" t="s">
        <v>130</v>
      </c>
      <c r="E226" s="156" t="s">
        <v>1</v>
      </c>
      <c r="F226" s="157" t="s">
        <v>149</v>
      </c>
      <c r="H226" s="158">
        <v>132.5</v>
      </c>
      <c r="I226" s="159"/>
      <c r="L226" s="155"/>
      <c r="M226" s="160"/>
      <c r="T226" s="161"/>
      <c r="AT226" s="156" t="s">
        <v>130</v>
      </c>
      <c r="AU226" s="156" t="s">
        <v>85</v>
      </c>
      <c r="AV226" s="13" t="s">
        <v>85</v>
      </c>
      <c r="AW226" s="13" t="s">
        <v>32</v>
      </c>
      <c r="AX226" s="13" t="s">
        <v>75</v>
      </c>
      <c r="AY226" s="156" t="s">
        <v>122</v>
      </c>
    </row>
    <row r="227" spans="2:65" s="13" customFormat="1" ht="11.25">
      <c r="B227" s="155"/>
      <c r="D227" s="149" t="s">
        <v>130</v>
      </c>
      <c r="E227" s="156" t="s">
        <v>1</v>
      </c>
      <c r="F227" s="157" t="s">
        <v>218</v>
      </c>
      <c r="H227" s="158">
        <v>47.5</v>
      </c>
      <c r="I227" s="159"/>
      <c r="L227" s="155"/>
      <c r="M227" s="160"/>
      <c r="T227" s="161"/>
      <c r="AT227" s="156" t="s">
        <v>130</v>
      </c>
      <c r="AU227" s="156" t="s">
        <v>85</v>
      </c>
      <c r="AV227" s="13" t="s">
        <v>85</v>
      </c>
      <c r="AW227" s="13" t="s">
        <v>32</v>
      </c>
      <c r="AX227" s="13" t="s">
        <v>75</v>
      </c>
      <c r="AY227" s="156" t="s">
        <v>122</v>
      </c>
    </row>
    <row r="228" spans="2:65" s="15" customFormat="1" ht="11.25">
      <c r="B228" s="169"/>
      <c r="D228" s="149" t="s">
        <v>130</v>
      </c>
      <c r="E228" s="170" t="s">
        <v>1</v>
      </c>
      <c r="F228" s="171" t="s">
        <v>172</v>
      </c>
      <c r="H228" s="172">
        <v>180</v>
      </c>
      <c r="I228" s="173"/>
      <c r="L228" s="169"/>
      <c r="M228" s="174"/>
      <c r="T228" s="175"/>
      <c r="AT228" s="170" t="s">
        <v>130</v>
      </c>
      <c r="AU228" s="170" t="s">
        <v>85</v>
      </c>
      <c r="AV228" s="15" t="s">
        <v>128</v>
      </c>
      <c r="AW228" s="15" t="s">
        <v>32</v>
      </c>
      <c r="AX228" s="15" t="s">
        <v>83</v>
      </c>
      <c r="AY228" s="170" t="s">
        <v>122</v>
      </c>
    </row>
    <row r="229" spans="2:65" s="1" customFormat="1" ht="24.2" customHeight="1">
      <c r="B229" s="133"/>
      <c r="C229" s="134" t="s">
        <v>280</v>
      </c>
      <c r="D229" s="134" t="s">
        <v>124</v>
      </c>
      <c r="E229" s="135" t="s">
        <v>281</v>
      </c>
      <c r="F229" s="136" t="s">
        <v>282</v>
      </c>
      <c r="G229" s="137" t="s">
        <v>127</v>
      </c>
      <c r="H229" s="138">
        <v>200.5</v>
      </c>
      <c r="I229" s="139"/>
      <c r="J229" s="140">
        <f>ROUND(I229*H229,2)</f>
        <v>0</v>
      </c>
      <c r="K229" s="141"/>
      <c r="L229" s="32"/>
      <c r="M229" s="142" t="s">
        <v>1</v>
      </c>
      <c r="N229" s="143" t="s">
        <v>40</v>
      </c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AR229" s="146" t="s">
        <v>128</v>
      </c>
      <c r="AT229" s="146" t="s">
        <v>124</v>
      </c>
      <c r="AU229" s="146" t="s">
        <v>85</v>
      </c>
      <c r="AY229" s="17" t="s">
        <v>122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7" t="s">
        <v>83</v>
      </c>
      <c r="BK229" s="147">
        <f>ROUND(I229*H229,2)</f>
        <v>0</v>
      </c>
      <c r="BL229" s="17" t="s">
        <v>128</v>
      </c>
      <c r="BM229" s="146" t="s">
        <v>283</v>
      </c>
    </row>
    <row r="230" spans="2:65" s="12" customFormat="1" ht="11.25">
      <c r="B230" s="148"/>
      <c r="D230" s="149" t="s">
        <v>130</v>
      </c>
      <c r="E230" s="150" t="s">
        <v>1</v>
      </c>
      <c r="F230" s="151" t="s">
        <v>136</v>
      </c>
      <c r="H230" s="150" t="s">
        <v>1</v>
      </c>
      <c r="I230" s="152"/>
      <c r="L230" s="148"/>
      <c r="M230" s="153"/>
      <c r="T230" s="154"/>
      <c r="AT230" s="150" t="s">
        <v>130</v>
      </c>
      <c r="AU230" s="150" t="s">
        <v>85</v>
      </c>
      <c r="AV230" s="12" t="s">
        <v>83</v>
      </c>
      <c r="AW230" s="12" t="s">
        <v>32</v>
      </c>
      <c r="AX230" s="12" t="s">
        <v>75</v>
      </c>
      <c r="AY230" s="150" t="s">
        <v>122</v>
      </c>
    </row>
    <row r="231" spans="2:65" s="13" customFormat="1" ht="11.25">
      <c r="B231" s="155"/>
      <c r="D231" s="149" t="s">
        <v>130</v>
      </c>
      <c r="E231" s="156" t="s">
        <v>1</v>
      </c>
      <c r="F231" s="157" t="s">
        <v>138</v>
      </c>
      <c r="H231" s="158">
        <v>106</v>
      </c>
      <c r="I231" s="159"/>
      <c r="L231" s="155"/>
      <c r="M231" s="160"/>
      <c r="T231" s="161"/>
      <c r="AT231" s="156" t="s">
        <v>130</v>
      </c>
      <c r="AU231" s="156" t="s">
        <v>85</v>
      </c>
      <c r="AV231" s="13" t="s">
        <v>85</v>
      </c>
      <c r="AW231" s="13" t="s">
        <v>32</v>
      </c>
      <c r="AX231" s="13" t="s">
        <v>75</v>
      </c>
      <c r="AY231" s="156" t="s">
        <v>122</v>
      </c>
    </row>
    <row r="232" spans="2:65" s="13" customFormat="1" ht="11.25">
      <c r="B232" s="155"/>
      <c r="D232" s="149" t="s">
        <v>130</v>
      </c>
      <c r="E232" s="156" t="s">
        <v>1</v>
      </c>
      <c r="F232" s="157" t="s">
        <v>218</v>
      </c>
      <c r="H232" s="158">
        <v>47.5</v>
      </c>
      <c r="I232" s="159"/>
      <c r="L232" s="155"/>
      <c r="M232" s="160"/>
      <c r="T232" s="161"/>
      <c r="AT232" s="156" t="s">
        <v>130</v>
      </c>
      <c r="AU232" s="156" t="s">
        <v>85</v>
      </c>
      <c r="AV232" s="13" t="s">
        <v>85</v>
      </c>
      <c r="AW232" s="13" t="s">
        <v>32</v>
      </c>
      <c r="AX232" s="13" t="s">
        <v>75</v>
      </c>
      <c r="AY232" s="156" t="s">
        <v>122</v>
      </c>
    </row>
    <row r="233" spans="2:65" s="14" customFormat="1" ht="11.25">
      <c r="B233" s="162"/>
      <c r="D233" s="149" t="s">
        <v>130</v>
      </c>
      <c r="E233" s="163" t="s">
        <v>1</v>
      </c>
      <c r="F233" s="164" t="s">
        <v>169</v>
      </c>
      <c r="H233" s="165">
        <v>153.5</v>
      </c>
      <c r="I233" s="166"/>
      <c r="L233" s="162"/>
      <c r="M233" s="167"/>
      <c r="T233" s="168"/>
      <c r="AT233" s="163" t="s">
        <v>130</v>
      </c>
      <c r="AU233" s="163" t="s">
        <v>85</v>
      </c>
      <c r="AV233" s="14" t="s">
        <v>139</v>
      </c>
      <c r="AW233" s="14" t="s">
        <v>32</v>
      </c>
      <c r="AX233" s="14" t="s">
        <v>75</v>
      </c>
      <c r="AY233" s="163" t="s">
        <v>122</v>
      </c>
    </row>
    <row r="234" spans="2:65" s="12" customFormat="1" ht="22.5">
      <c r="B234" s="148"/>
      <c r="D234" s="149" t="s">
        <v>130</v>
      </c>
      <c r="E234" s="150" t="s">
        <v>1</v>
      </c>
      <c r="F234" s="151" t="s">
        <v>273</v>
      </c>
      <c r="H234" s="150" t="s">
        <v>1</v>
      </c>
      <c r="I234" s="152"/>
      <c r="L234" s="148"/>
      <c r="M234" s="153"/>
      <c r="T234" s="154"/>
      <c r="AT234" s="150" t="s">
        <v>130</v>
      </c>
      <c r="AU234" s="150" t="s">
        <v>85</v>
      </c>
      <c r="AV234" s="12" t="s">
        <v>83</v>
      </c>
      <c r="AW234" s="12" t="s">
        <v>32</v>
      </c>
      <c r="AX234" s="12" t="s">
        <v>75</v>
      </c>
      <c r="AY234" s="150" t="s">
        <v>122</v>
      </c>
    </row>
    <row r="235" spans="2:65" s="13" customFormat="1" ht="11.25">
      <c r="B235" s="155"/>
      <c r="D235" s="149" t="s">
        <v>130</v>
      </c>
      <c r="E235" s="156" t="s">
        <v>1</v>
      </c>
      <c r="F235" s="157" t="s">
        <v>219</v>
      </c>
      <c r="H235" s="158">
        <v>47</v>
      </c>
      <c r="I235" s="159"/>
      <c r="L235" s="155"/>
      <c r="M235" s="160"/>
      <c r="T235" s="161"/>
      <c r="AT235" s="156" t="s">
        <v>130</v>
      </c>
      <c r="AU235" s="156" t="s">
        <v>85</v>
      </c>
      <c r="AV235" s="13" t="s">
        <v>85</v>
      </c>
      <c r="AW235" s="13" t="s">
        <v>32</v>
      </c>
      <c r="AX235" s="13" t="s">
        <v>75</v>
      </c>
      <c r="AY235" s="156" t="s">
        <v>122</v>
      </c>
    </row>
    <row r="236" spans="2:65" s="14" customFormat="1" ht="11.25">
      <c r="B236" s="162"/>
      <c r="D236" s="149" t="s">
        <v>130</v>
      </c>
      <c r="E236" s="163" t="s">
        <v>1</v>
      </c>
      <c r="F236" s="164" t="s">
        <v>169</v>
      </c>
      <c r="H236" s="165">
        <v>47</v>
      </c>
      <c r="I236" s="166"/>
      <c r="L236" s="162"/>
      <c r="M236" s="167"/>
      <c r="T236" s="168"/>
      <c r="AT236" s="163" t="s">
        <v>130</v>
      </c>
      <c r="AU236" s="163" t="s">
        <v>85</v>
      </c>
      <c r="AV236" s="14" t="s">
        <v>139</v>
      </c>
      <c r="AW236" s="14" t="s">
        <v>32</v>
      </c>
      <c r="AX236" s="14" t="s">
        <v>75</v>
      </c>
      <c r="AY236" s="163" t="s">
        <v>122</v>
      </c>
    </row>
    <row r="237" spans="2:65" s="15" customFormat="1" ht="11.25">
      <c r="B237" s="169"/>
      <c r="D237" s="149" t="s">
        <v>130</v>
      </c>
      <c r="E237" s="170" t="s">
        <v>1</v>
      </c>
      <c r="F237" s="171" t="s">
        <v>172</v>
      </c>
      <c r="H237" s="172">
        <v>200.5</v>
      </c>
      <c r="I237" s="173"/>
      <c r="L237" s="169"/>
      <c r="M237" s="174"/>
      <c r="T237" s="175"/>
      <c r="AT237" s="170" t="s">
        <v>130</v>
      </c>
      <c r="AU237" s="170" t="s">
        <v>85</v>
      </c>
      <c r="AV237" s="15" t="s">
        <v>128</v>
      </c>
      <c r="AW237" s="15" t="s">
        <v>32</v>
      </c>
      <c r="AX237" s="15" t="s">
        <v>83</v>
      </c>
      <c r="AY237" s="170" t="s">
        <v>122</v>
      </c>
    </row>
    <row r="238" spans="2:65" s="1" customFormat="1" ht="24.2" customHeight="1">
      <c r="B238" s="133"/>
      <c r="C238" s="134" t="s">
        <v>284</v>
      </c>
      <c r="D238" s="134" t="s">
        <v>124</v>
      </c>
      <c r="E238" s="135" t="s">
        <v>285</v>
      </c>
      <c r="F238" s="136" t="s">
        <v>286</v>
      </c>
      <c r="G238" s="137" t="s">
        <v>127</v>
      </c>
      <c r="H238" s="138">
        <v>180</v>
      </c>
      <c r="I238" s="139"/>
      <c r="J238" s="140">
        <f>ROUND(I238*H238,2)</f>
        <v>0</v>
      </c>
      <c r="K238" s="141"/>
      <c r="L238" s="32"/>
      <c r="M238" s="142" t="s">
        <v>1</v>
      </c>
      <c r="N238" s="143" t="s">
        <v>40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AR238" s="146" t="s">
        <v>128</v>
      </c>
      <c r="AT238" s="146" t="s">
        <v>124</v>
      </c>
      <c r="AU238" s="146" t="s">
        <v>85</v>
      </c>
      <c r="AY238" s="17" t="s">
        <v>122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7" t="s">
        <v>83</v>
      </c>
      <c r="BK238" s="147">
        <f>ROUND(I238*H238,2)</f>
        <v>0</v>
      </c>
      <c r="BL238" s="17" t="s">
        <v>128</v>
      </c>
      <c r="BM238" s="146" t="s">
        <v>287</v>
      </c>
    </row>
    <row r="239" spans="2:65" s="13" customFormat="1" ht="11.25">
      <c r="B239" s="155"/>
      <c r="D239" s="149" t="s">
        <v>130</v>
      </c>
      <c r="E239" s="156" t="s">
        <v>1</v>
      </c>
      <c r="F239" s="157" t="s">
        <v>149</v>
      </c>
      <c r="H239" s="158">
        <v>132.5</v>
      </c>
      <c r="I239" s="159"/>
      <c r="L239" s="155"/>
      <c r="M239" s="160"/>
      <c r="T239" s="161"/>
      <c r="AT239" s="156" t="s">
        <v>130</v>
      </c>
      <c r="AU239" s="156" t="s">
        <v>85</v>
      </c>
      <c r="AV239" s="13" t="s">
        <v>85</v>
      </c>
      <c r="AW239" s="13" t="s">
        <v>32</v>
      </c>
      <c r="AX239" s="13" t="s">
        <v>75</v>
      </c>
      <c r="AY239" s="156" t="s">
        <v>122</v>
      </c>
    </row>
    <row r="240" spans="2:65" s="13" customFormat="1" ht="11.25">
      <c r="B240" s="155"/>
      <c r="D240" s="149" t="s">
        <v>130</v>
      </c>
      <c r="E240" s="156" t="s">
        <v>1</v>
      </c>
      <c r="F240" s="157" t="s">
        <v>218</v>
      </c>
      <c r="H240" s="158">
        <v>47.5</v>
      </c>
      <c r="I240" s="159"/>
      <c r="L240" s="155"/>
      <c r="M240" s="160"/>
      <c r="T240" s="161"/>
      <c r="AT240" s="156" t="s">
        <v>130</v>
      </c>
      <c r="AU240" s="156" t="s">
        <v>85</v>
      </c>
      <c r="AV240" s="13" t="s">
        <v>85</v>
      </c>
      <c r="AW240" s="13" t="s">
        <v>32</v>
      </c>
      <c r="AX240" s="13" t="s">
        <v>75</v>
      </c>
      <c r="AY240" s="156" t="s">
        <v>122</v>
      </c>
    </row>
    <row r="241" spans="2:65" s="15" customFormat="1" ht="11.25">
      <c r="B241" s="169"/>
      <c r="D241" s="149" t="s">
        <v>130</v>
      </c>
      <c r="E241" s="170" t="s">
        <v>1</v>
      </c>
      <c r="F241" s="171" t="s">
        <v>172</v>
      </c>
      <c r="H241" s="172">
        <v>180</v>
      </c>
      <c r="I241" s="173"/>
      <c r="L241" s="169"/>
      <c r="M241" s="174"/>
      <c r="T241" s="175"/>
      <c r="AT241" s="170" t="s">
        <v>130</v>
      </c>
      <c r="AU241" s="170" t="s">
        <v>85</v>
      </c>
      <c r="AV241" s="15" t="s">
        <v>128</v>
      </c>
      <c r="AW241" s="15" t="s">
        <v>32</v>
      </c>
      <c r="AX241" s="15" t="s">
        <v>83</v>
      </c>
      <c r="AY241" s="170" t="s">
        <v>122</v>
      </c>
    </row>
    <row r="242" spans="2:65" s="1" customFormat="1" ht="24.2" customHeight="1">
      <c r="B242" s="133"/>
      <c r="C242" s="134" t="s">
        <v>288</v>
      </c>
      <c r="D242" s="134" t="s">
        <v>124</v>
      </c>
      <c r="E242" s="135" t="s">
        <v>289</v>
      </c>
      <c r="F242" s="136" t="s">
        <v>290</v>
      </c>
      <c r="G242" s="137" t="s">
        <v>127</v>
      </c>
      <c r="H242" s="138">
        <v>211.1</v>
      </c>
      <c r="I242" s="139"/>
      <c r="J242" s="140">
        <f>ROUND(I242*H242,2)</f>
        <v>0</v>
      </c>
      <c r="K242" s="141"/>
      <c r="L242" s="32"/>
      <c r="M242" s="142" t="s">
        <v>1</v>
      </c>
      <c r="N242" s="143" t="s">
        <v>40</v>
      </c>
      <c r="P242" s="144">
        <f>O242*H242</f>
        <v>0</v>
      </c>
      <c r="Q242" s="144">
        <v>0</v>
      </c>
      <c r="R242" s="144">
        <f>Q242*H242</f>
        <v>0</v>
      </c>
      <c r="S242" s="144">
        <v>0</v>
      </c>
      <c r="T242" s="145">
        <f>S242*H242</f>
        <v>0</v>
      </c>
      <c r="AR242" s="146" t="s">
        <v>128</v>
      </c>
      <c r="AT242" s="146" t="s">
        <v>124</v>
      </c>
      <c r="AU242" s="146" t="s">
        <v>85</v>
      </c>
      <c r="AY242" s="17" t="s">
        <v>122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7" t="s">
        <v>83</v>
      </c>
      <c r="BK242" s="147">
        <f>ROUND(I242*H242,2)</f>
        <v>0</v>
      </c>
      <c r="BL242" s="17" t="s">
        <v>128</v>
      </c>
      <c r="BM242" s="146" t="s">
        <v>291</v>
      </c>
    </row>
    <row r="243" spans="2:65" s="12" customFormat="1" ht="11.25">
      <c r="B243" s="148"/>
      <c r="D243" s="149" t="s">
        <v>130</v>
      </c>
      <c r="E243" s="150" t="s">
        <v>1</v>
      </c>
      <c r="F243" s="151" t="s">
        <v>292</v>
      </c>
      <c r="H243" s="150" t="s">
        <v>1</v>
      </c>
      <c r="I243" s="152"/>
      <c r="L243" s="148"/>
      <c r="M243" s="153"/>
      <c r="T243" s="154"/>
      <c r="AT243" s="150" t="s">
        <v>130</v>
      </c>
      <c r="AU243" s="150" t="s">
        <v>85</v>
      </c>
      <c r="AV243" s="12" t="s">
        <v>83</v>
      </c>
      <c r="AW243" s="12" t="s">
        <v>32</v>
      </c>
      <c r="AX243" s="12" t="s">
        <v>75</v>
      </c>
      <c r="AY243" s="150" t="s">
        <v>122</v>
      </c>
    </row>
    <row r="244" spans="2:65" s="13" customFormat="1" ht="11.25">
      <c r="B244" s="155"/>
      <c r="D244" s="149" t="s">
        <v>130</v>
      </c>
      <c r="E244" s="156" t="s">
        <v>1</v>
      </c>
      <c r="F244" s="157" t="s">
        <v>293</v>
      </c>
      <c r="H244" s="158">
        <v>211.1</v>
      </c>
      <c r="I244" s="159"/>
      <c r="L244" s="155"/>
      <c r="M244" s="160"/>
      <c r="T244" s="161"/>
      <c r="AT244" s="156" t="s">
        <v>130</v>
      </c>
      <c r="AU244" s="156" t="s">
        <v>85</v>
      </c>
      <c r="AV244" s="13" t="s">
        <v>85</v>
      </c>
      <c r="AW244" s="13" t="s">
        <v>32</v>
      </c>
      <c r="AX244" s="13" t="s">
        <v>83</v>
      </c>
      <c r="AY244" s="156" t="s">
        <v>122</v>
      </c>
    </row>
    <row r="245" spans="2:65" s="1" customFormat="1" ht="33" customHeight="1">
      <c r="B245" s="133"/>
      <c r="C245" s="134" t="s">
        <v>294</v>
      </c>
      <c r="D245" s="134" t="s">
        <v>124</v>
      </c>
      <c r="E245" s="135" t="s">
        <v>295</v>
      </c>
      <c r="F245" s="136" t="s">
        <v>296</v>
      </c>
      <c r="G245" s="137" t="s">
        <v>127</v>
      </c>
      <c r="H245" s="138">
        <v>211.1</v>
      </c>
      <c r="I245" s="139"/>
      <c r="J245" s="140">
        <f>ROUND(I245*H245,2)</f>
        <v>0</v>
      </c>
      <c r="K245" s="141"/>
      <c r="L245" s="32"/>
      <c r="M245" s="142" t="s">
        <v>1</v>
      </c>
      <c r="N245" s="143" t="s">
        <v>40</v>
      </c>
      <c r="P245" s="144">
        <f>O245*H245</f>
        <v>0</v>
      </c>
      <c r="Q245" s="144">
        <v>0</v>
      </c>
      <c r="R245" s="144">
        <f>Q245*H245</f>
        <v>0</v>
      </c>
      <c r="S245" s="144">
        <v>0</v>
      </c>
      <c r="T245" s="145">
        <f>S245*H245</f>
        <v>0</v>
      </c>
      <c r="AR245" s="146" t="s">
        <v>128</v>
      </c>
      <c r="AT245" s="146" t="s">
        <v>124</v>
      </c>
      <c r="AU245" s="146" t="s">
        <v>85</v>
      </c>
      <c r="AY245" s="17" t="s">
        <v>122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7" t="s">
        <v>83</v>
      </c>
      <c r="BK245" s="147">
        <f>ROUND(I245*H245,2)</f>
        <v>0</v>
      </c>
      <c r="BL245" s="17" t="s">
        <v>128</v>
      </c>
      <c r="BM245" s="146" t="s">
        <v>297</v>
      </c>
    </row>
    <row r="246" spans="2:65" s="12" customFormat="1" ht="11.25">
      <c r="B246" s="148"/>
      <c r="D246" s="149" t="s">
        <v>130</v>
      </c>
      <c r="E246" s="150" t="s">
        <v>1</v>
      </c>
      <c r="F246" s="151" t="s">
        <v>292</v>
      </c>
      <c r="H246" s="150" t="s">
        <v>1</v>
      </c>
      <c r="I246" s="152"/>
      <c r="L246" s="148"/>
      <c r="M246" s="153"/>
      <c r="T246" s="154"/>
      <c r="AT246" s="150" t="s">
        <v>130</v>
      </c>
      <c r="AU246" s="150" t="s">
        <v>85</v>
      </c>
      <c r="AV246" s="12" t="s">
        <v>83</v>
      </c>
      <c r="AW246" s="12" t="s">
        <v>32</v>
      </c>
      <c r="AX246" s="12" t="s">
        <v>75</v>
      </c>
      <c r="AY246" s="150" t="s">
        <v>122</v>
      </c>
    </row>
    <row r="247" spans="2:65" s="13" customFormat="1" ht="11.25">
      <c r="B247" s="155"/>
      <c r="D247" s="149" t="s">
        <v>130</v>
      </c>
      <c r="E247" s="156" t="s">
        <v>1</v>
      </c>
      <c r="F247" s="157" t="s">
        <v>293</v>
      </c>
      <c r="H247" s="158">
        <v>211.1</v>
      </c>
      <c r="I247" s="159"/>
      <c r="L247" s="155"/>
      <c r="M247" s="160"/>
      <c r="T247" s="161"/>
      <c r="AT247" s="156" t="s">
        <v>130</v>
      </c>
      <c r="AU247" s="156" t="s">
        <v>85</v>
      </c>
      <c r="AV247" s="13" t="s">
        <v>85</v>
      </c>
      <c r="AW247" s="13" t="s">
        <v>32</v>
      </c>
      <c r="AX247" s="13" t="s">
        <v>83</v>
      </c>
      <c r="AY247" s="156" t="s">
        <v>122</v>
      </c>
    </row>
    <row r="248" spans="2:65" s="1" customFormat="1" ht="24.2" customHeight="1">
      <c r="B248" s="133"/>
      <c r="C248" s="134" t="s">
        <v>298</v>
      </c>
      <c r="D248" s="134" t="s">
        <v>124</v>
      </c>
      <c r="E248" s="135" t="s">
        <v>299</v>
      </c>
      <c r="F248" s="136" t="s">
        <v>300</v>
      </c>
      <c r="G248" s="137" t="s">
        <v>127</v>
      </c>
      <c r="H248" s="138">
        <v>38</v>
      </c>
      <c r="I248" s="139"/>
      <c r="J248" s="140">
        <f>ROUND(I248*H248,2)</f>
        <v>0</v>
      </c>
      <c r="K248" s="141"/>
      <c r="L248" s="32"/>
      <c r="M248" s="142" t="s">
        <v>1</v>
      </c>
      <c r="N248" s="143" t="s">
        <v>40</v>
      </c>
      <c r="P248" s="144">
        <f>O248*H248</f>
        <v>0</v>
      </c>
      <c r="Q248" s="144">
        <v>8.9219999999999994E-2</v>
      </c>
      <c r="R248" s="144">
        <f>Q248*H248</f>
        <v>3.3903599999999998</v>
      </c>
      <c r="S248" s="144">
        <v>0</v>
      </c>
      <c r="T248" s="145">
        <f>S248*H248</f>
        <v>0</v>
      </c>
      <c r="AR248" s="146" t="s">
        <v>128</v>
      </c>
      <c r="AT248" s="146" t="s">
        <v>124</v>
      </c>
      <c r="AU248" s="146" t="s">
        <v>85</v>
      </c>
      <c r="AY248" s="17" t="s">
        <v>122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7" t="s">
        <v>83</v>
      </c>
      <c r="BK248" s="147">
        <f>ROUND(I248*H248,2)</f>
        <v>0</v>
      </c>
      <c r="BL248" s="17" t="s">
        <v>128</v>
      </c>
      <c r="BM248" s="146" t="s">
        <v>301</v>
      </c>
    </row>
    <row r="249" spans="2:65" s="12" customFormat="1" ht="22.5">
      <c r="B249" s="148"/>
      <c r="D249" s="149" t="s">
        <v>130</v>
      </c>
      <c r="E249" s="150" t="s">
        <v>1</v>
      </c>
      <c r="F249" s="151" t="s">
        <v>167</v>
      </c>
      <c r="H249" s="150" t="s">
        <v>1</v>
      </c>
      <c r="I249" s="152"/>
      <c r="L249" s="148"/>
      <c r="M249" s="153"/>
      <c r="T249" s="154"/>
      <c r="AT249" s="150" t="s">
        <v>130</v>
      </c>
      <c r="AU249" s="150" t="s">
        <v>85</v>
      </c>
      <c r="AV249" s="12" t="s">
        <v>83</v>
      </c>
      <c r="AW249" s="12" t="s">
        <v>32</v>
      </c>
      <c r="AX249" s="12" t="s">
        <v>75</v>
      </c>
      <c r="AY249" s="150" t="s">
        <v>122</v>
      </c>
    </row>
    <row r="250" spans="2:65" s="13" customFormat="1" ht="11.25">
      <c r="B250" s="155"/>
      <c r="D250" s="149" t="s">
        <v>130</v>
      </c>
      <c r="E250" s="156" t="s">
        <v>1</v>
      </c>
      <c r="F250" s="157" t="s">
        <v>220</v>
      </c>
      <c r="H250" s="158">
        <v>38</v>
      </c>
      <c r="I250" s="159"/>
      <c r="L250" s="155"/>
      <c r="M250" s="160"/>
      <c r="T250" s="161"/>
      <c r="AT250" s="156" t="s">
        <v>130</v>
      </c>
      <c r="AU250" s="156" t="s">
        <v>85</v>
      </c>
      <c r="AV250" s="13" t="s">
        <v>85</v>
      </c>
      <c r="AW250" s="13" t="s">
        <v>32</v>
      </c>
      <c r="AX250" s="13" t="s">
        <v>83</v>
      </c>
      <c r="AY250" s="156" t="s">
        <v>122</v>
      </c>
    </row>
    <row r="251" spans="2:65" s="1" customFormat="1" ht="24.2" customHeight="1">
      <c r="B251" s="133"/>
      <c r="C251" s="176" t="s">
        <v>302</v>
      </c>
      <c r="D251" s="176" t="s">
        <v>231</v>
      </c>
      <c r="E251" s="177" t="s">
        <v>303</v>
      </c>
      <c r="F251" s="178" t="s">
        <v>304</v>
      </c>
      <c r="G251" s="179" t="s">
        <v>127</v>
      </c>
      <c r="H251" s="180">
        <v>39.14</v>
      </c>
      <c r="I251" s="181"/>
      <c r="J251" s="182">
        <f>ROUND(I251*H251,2)</f>
        <v>0</v>
      </c>
      <c r="K251" s="183"/>
      <c r="L251" s="184"/>
      <c r="M251" s="185" t="s">
        <v>1</v>
      </c>
      <c r="N251" s="186" t="s">
        <v>40</v>
      </c>
      <c r="P251" s="144">
        <f>O251*H251</f>
        <v>0</v>
      </c>
      <c r="Q251" s="144">
        <v>0.13200000000000001</v>
      </c>
      <c r="R251" s="144">
        <f>Q251*H251</f>
        <v>5.16648</v>
      </c>
      <c r="S251" s="144">
        <v>0</v>
      </c>
      <c r="T251" s="145">
        <f>S251*H251</f>
        <v>0</v>
      </c>
      <c r="AR251" s="146" t="s">
        <v>180</v>
      </c>
      <c r="AT251" s="146" t="s">
        <v>231</v>
      </c>
      <c r="AU251" s="146" t="s">
        <v>85</v>
      </c>
      <c r="AY251" s="17" t="s">
        <v>122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7" t="s">
        <v>83</v>
      </c>
      <c r="BK251" s="147">
        <f>ROUND(I251*H251,2)</f>
        <v>0</v>
      </c>
      <c r="BL251" s="17" t="s">
        <v>128</v>
      </c>
      <c r="BM251" s="146" t="s">
        <v>305</v>
      </c>
    </row>
    <row r="252" spans="2:65" s="13" customFormat="1" ht="11.25">
      <c r="B252" s="155"/>
      <c r="D252" s="149" t="s">
        <v>130</v>
      </c>
      <c r="F252" s="157" t="s">
        <v>306</v>
      </c>
      <c r="H252" s="158">
        <v>39.14</v>
      </c>
      <c r="I252" s="159"/>
      <c r="L252" s="155"/>
      <c r="M252" s="160"/>
      <c r="T252" s="161"/>
      <c r="AT252" s="156" t="s">
        <v>130</v>
      </c>
      <c r="AU252" s="156" t="s">
        <v>85</v>
      </c>
      <c r="AV252" s="13" t="s">
        <v>85</v>
      </c>
      <c r="AW252" s="13" t="s">
        <v>3</v>
      </c>
      <c r="AX252" s="13" t="s">
        <v>83</v>
      </c>
      <c r="AY252" s="156" t="s">
        <v>122</v>
      </c>
    </row>
    <row r="253" spans="2:65" s="1" customFormat="1" ht="24.2" customHeight="1">
      <c r="B253" s="133"/>
      <c r="C253" s="134" t="s">
        <v>307</v>
      </c>
      <c r="D253" s="134" t="s">
        <v>124</v>
      </c>
      <c r="E253" s="135" t="s">
        <v>308</v>
      </c>
      <c r="F253" s="136" t="s">
        <v>309</v>
      </c>
      <c r="G253" s="137" t="s">
        <v>127</v>
      </c>
      <c r="H253" s="138">
        <v>47</v>
      </c>
      <c r="I253" s="139"/>
      <c r="J253" s="140">
        <f>ROUND(I253*H253,2)</f>
        <v>0</v>
      </c>
      <c r="K253" s="141"/>
      <c r="L253" s="32"/>
      <c r="M253" s="142" t="s">
        <v>1</v>
      </c>
      <c r="N253" s="143" t="s">
        <v>40</v>
      </c>
      <c r="P253" s="144">
        <f>O253*H253</f>
        <v>0</v>
      </c>
      <c r="Q253" s="144">
        <v>0.11162</v>
      </c>
      <c r="R253" s="144">
        <f>Q253*H253</f>
        <v>5.2461399999999996</v>
      </c>
      <c r="S253" s="144">
        <v>0</v>
      </c>
      <c r="T253" s="145">
        <f>S253*H253</f>
        <v>0</v>
      </c>
      <c r="AR253" s="146" t="s">
        <v>128</v>
      </c>
      <c r="AT253" s="146" t="s">
        <v>124</v>
      </c>
      <c r="AU253" s="146" t="s">
        <v>85</v>
      </c>
      <c r="AY253" s="17" t="s">
        <v>122</v>
      </c>
      <c r="BE253" s="147">
        <f>IF(N253="základní",J253,0)</f>
        <v>0</v>
      </c>
      <c r="BF253" s="147">
        <f>IF(N253="snížená",J253,0)</f>
        <v>0</v>
      </c>
      <c r="BG253" s="147">
        <f>IF(N253="zákl. přenesená",J253,0)</f>
        <v>0</v>
      </c>
      <c r="BH253" s="147">
        <f>IF(N253="sníž. přenesená",J253,0)</f>
        <v>0</v>
      </c>
      <c r="BI253" s="147">
        <f>IF(N253="nulová",J253,0)</f>
        <v>0</v>
      </c>
      <c r="BJ253" s="17" t="s">
        <v>83</v>
      </c>
      <c r="BK253" s="147">
        <f>ROUND(I253*H253,2)</f>
        <v>0</v>
      </c>
      <c r="BL253" s="17" t="s">
        <v>128</v>
      </c>
      <c r="BM253" s="146" t="s">
        <v>310</v>
      </c>
    </row>
    <row r="254" spans="2:65" s="12" customFormat="1" ht="22.5">
      <c r="B254" s="148"/>
      <c r="D254" s="149" t="s">
        <v>130</v>
      </c>
      <c r="E254" s="150" t="s">
        <v>1</v>
      </c>
      <c r="F254" s="151" t="s">
        <v>273</v>
      </c>
      <c r="H254" s="150" t="s">
        <v>1</v>
      </c>
      <c r="I254" s="152"/>
      <c r="L254" s="148"/>
      <c r="M254" s="153"/>
      <c r="T254" s="154"/>
      <c r="AT254" s="150" t="s">
        <v>130</v>
      </c>
      <c r="AU254" s="150" t="s">
        <v>85</v>
      </c>
      <c r="AV254" s="12" t="s">
        <v>83</v>
      </c>
      <c r="AW254" s="12" t="s">
        <v>32</v>
      </c>
      <c r="AX254" s="12" t="s">
        <v>75</v>
      </c>
      <c r="AY254" s="150" t="s">
        <v>122</v>
      </c>
    </row>
    <row r="255" spans="2:65" s="13" customFormat="1" ht="11.25">
      <c r="B255" s="155"/>
      <c r="D255" s="149" t="s">
        <v>130</v>
      </c>
      <c r="E255" s="156" t="s">
        <v>1</v>
      </c>
      <c r="F255" s="157" t="s">
        <v>219</v>
      </c>
      <c r="H255" s="158">
        <v>47</v>
      </c>
      <c r="I255" s="159"/>
      <c r="L255" s="155"/>
      <c r="M255" s="160"/>
      <c r="T255" s="161"/>
      <c r="AT255" s="156" t="s">
        <v>130</v>
      </c>
      <c r="AU255" s="156" t="s">
        <v>85</v>
      </c>
      <c r="AV255" s="13" t="s">
        <v>85</v>
      </c>
      <c r="AW255" s="13" t="s">
        <v>32</v>
      </c>
      <c r="AX255" s="13" t="s">
        <v>83</v>
      </c>
      <c r="AY255" s="156" t="s">
        <v>122</v>
      </c>
    </row>
    <row r="256" spans="2:65" s="1" customFormat="1" ht="24.2" customHeight="1">
      <c r="B256" s="133"/>
      <c r="C256" s="176" t="s">
        <v>311</v>
      </c>
      <c r="D256" s="176" t="s">
        <v>231</v>
      </c>
      <c r="E256" s="177" t="s">
        <v>312</v>
      </c>
      <c r="F256" s="178" t="s">
        <v>313</v>
      </c>
      <c r="G256" s="179" t="s">
        <v>127</v>
      </c>
      <c r="H256" s="180">
        <v>48.41</v>
      </c>
      <c r="I256" s="181"/>
      <c r="J256" s="182">
        <f>ROUND(I256*H256,2)</f>
        <v>0</v>
      </c>
      <c r="K256" s="183"/>
      <c r="L256" s="184"/>
      <c r="M256" s="185" t="s">
        <v>1</v>
      </c>
      <c r="N256" s="186" t="s">
        <v>40</v>
      </c>
      <c r="P256" s="144">
        <f>O256*H256</f>
        <v>0</v>
      </c>
      <c r="Q256" s="144">
        <v>0.17599999999999999</v>
      </c>
      <c r="R256" s="144">
        <f>Q256*H256</f>
        <v>8.5201599999999988</v>
      </c>
      <c r="S256" s="144">
        <v>0</v>
      </c>
      <c r="T256" s="145">
        <f>S256*H256</f>
        <v>0</v>
      </c>
      <c r="AR256" s="146" t="s">
        <v>180</v>
      </c>
      <c r="AT256" s="146" t="s">
        <v>231</v>
      </c>
      <c r="AU256" s="146" t="s">
        <v>85</v>
      </c>
      <c r="AY256" s="17" t="s">
        <v>122</v>
      </c>
      <c r="BE256" s="147">
        <f>IF(N256="základní",J256,0)</f>
        <v>0</v>
      </c>
      <c r="BF256" s="147">
        <f>IF(N256="snížená",J256,0)</f>
        <v>0</v>
      </c>
      <c r="BG256" s="147">
        <f>IF(N256="zákl. přenesená",J256,0)</f>
        <v>0</v>
      </c>
      <c r="BH256" s="147">
        <f>IF(N256="sníž. přenesená",J256,0)</f>
        <v>0</v>
      </c>
      <c r="BI256" s="147">
        <f>IF(N256="nulová",J256,0)</f>
        <v>0</v>
      </c>
      <c r="BJ256" s="17" t="s">
        <v>83</v>
      </c>
      <c r="BK256" s="147">
        <f>ROUND(I256*H256,2)</f>
        <v>0</v>
      </c>
      <c r="BL256" s="17" t="s">
        <v>128</v>
      </c>
      <c r="BM256" s="146" t="s">
        <v>314</v>
      </c>
    </row>
    <row r="257" spans="2:65" s="13" customFormat="1" ht="11.25">
      <c r="B257" s="155"/>
      <c r="D257" s="149" t="s">
        <v>130</v>
      </c>
      <c r="F257" s="157" t="s">
        <v>315</v>
      </c>
      <c r="H257" s="158">
        <v>48.41</v>
      </c>
      <c r="I257" s="159"/>
      <c r="L257" s="155"/>
      <c r="M257" s="160"/>
      <c r="T257" s="161"/>
      <c r="AT257" s="156" t="s">
        <v>130</v>
      </c>
      <c r="AU257" s="156" t="s">
        <v>85</v>
      </c>
      <c r="AV257" s="13" t="s">
        <v>85</v>
      </c>
      <c r="AW257" s="13" t="s">
        <v>3</v>
      </c>
      <c r="AX257" s="13" t="s">
        <v>83</v>
      </c>
      <c r="AY257" s="156" t="s">
        <v>122</v>
      </c>
    </row>
    <row r="258" spans="2:65" s="11" customFormat="1" ht="22.9" customHeight="1">
      <c r="B258" s="121"/>
      <c r="D258" s="122" t="s">
        <v>74</v>
      </c>
      <c r="E258" s="131" t="s">
        <v>184</v>
      </c>
      <c r="F258" s="131" t="s">
        <v>316</v>
      </c>
      <c r="I258" s="124"/>
      <c r="J258" s="132">
        <f>BK258</f>
        <v>0</v>
      </c>
      <c r="L258" s="121"/>
      <c r="M258" s="126"/>
      <c r="P258" s="127">
        <f>SUM(P259:P328)</f>
        <v>0</v>
      </c>
      <c r="R258" s="127">
        <f>SUM(R259:R328)</f>
        <v>20.335119500000001</v>
      </c>
      <c r="T258" s="128">
        <f>SUM(T259:T328)</f>
        <v>21.966300000000004</v>
      </c>
      <c r="AR258" s="122" t="s">
        <v>83</v>
      </c>
      <c r="AT258" s="129" t="s">
        <v>74</v>
      </c>
      <c r="AU258" s="129" t="s">
        <v>83</v>
      </c>
      <c r="AY258" s="122" t="s">
        <v>122</v>
      </c>
      <c r="BK258" s="130">
        <f>SUM(BK259:BK328)</f>
        <v>0</v>
      </c>
    </row>
    <row r="259" spans="2:65" s="1" customFormat="1" ht="24.2" customHeight="1">
      <c r="B259" s="133"/>
      <c r="C259" s="134" t="s">
        <v>317</v>
      </c>
      <c r="D259" s="134" t="s">
        <v>124</v>
      </c>
      <c r="E259" s="135" t="s">
        <v>318</v>
      </c>
      <c r="F259" s="136" t="s">
        <v>319</v>
      </c>
      <c r="G259" s="137" t="s">
        <v>259</v>
      </c>
      <c r="H259" s="138">
        <v>6</v>
      </c>
      <c r="I259" s="139"/>
      <c r="J259" s="140">
        <f>ROUND(I259*H259,2)</f>
        <v>0</v>
      </c>
      <c r="K259" s="141"/>
      <c r="L259" s="32"/>
      <c r="M259" s="142" t="s">
        <v>1</v>
      </c>
      <c r="N259" s="143" t="s">
        <v>40</v>
      </c>
      <c r="P259" s="144">
        <f>O259*H259</f>
        <v>0</v>
      </c>
      <c r="Q259" s="144">
        <v>6.9999999999999999E-4</v>
      </c>
      <c r="R259" s="144">
        <f>Q259*H259</f>
        <v>4.1999999999999997E-3</v>
      </c>
      <c r="S259" s="144">
        <v>0</v>
      </c>
      <c r="T259" s="145">
        <f>S259*H259</f>
        <v>0</v>
      </c>
      <c r="AR259" s="146" t="s">
        <v>128</v>
      </c>
      <c r="AT259" s="146" t="s">
        <v>124</v>
      </c>
      <c r="AU259" s="146" t="s">
        <v>85</v>
      </c>
      <c r="AY259" s="17" t="s">
        <v>122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7" t="s">
        <v>83</v>
      </c>
      <c r="BK259" s="147">
        <f>ROUND(I259*H259,2)</f>
        <v>0</v>
      </c>
      <c r="BL259" s="17" t="s">
        <v>128</v>
      </c>
      <c r="BM259" s="146" t="s">
        <v>320</v>
      </c>
    </row>
    <row r="260" spans="2:65" s="12" customFormat="1" ht="11.25">
      <c r="B260" s="148"/>
      <c r="D260" s="149" t="s">
        <v>130</v>
      </c>
      <c r="E260" s="150" t="s">
        <v>1</v>
      </c>
      <c r="F260" s="151" t="s">
        <v>321</v>
      </c>
      <c r="H260" s="150" t="s">
        <v>1</v>
      </c>
      <c r="I260" s="152"/>
      <c r="L260" s="148"/>
      <c r="M260" s="153"/>
      <c r="T260" s="154"/>
      <c r="AT260" s="150" t="s">
        <v>130</v>
      </c>
      <c r="AU260" s="150" t="s">
        <v>85</v>
      </c>
      <c r="AV260" s="12" t="s">
        <v>83</v>
      </c>
      <c r="AW260" s="12" t="s">
        <v>32</v>
      </c>
      <c r="AX260" s="12" t="s">
        <v>75</v>
      </c>
      <c r="AY260" s="150" t="s">
        <v>122</v>
      </c>
    </row>
    <row r="261" spans="2:65" s="13" customFormat="1" ht="11.25">
      <c r="B261" s="155"/>
      <c r="D261" s="149" t="s">
        <v>130</v>
      </c>
      <c r="E261" s="156" t="s">
        <v>1</v>
      </c>
      <c r="F261" s="157" t="s">
        <v>83</v>
      </c>
      <c r="H261" s="158">
        <v>1</v>
      </c>
      <c r="I261" s="159"/>
      <c r="L261" s="155"/>
      <c r="M261" s="160"/>
      <c r="T261" s="161"/>
      <c r="AT261" s="156" t="s">
        <v>130</v>
      </c>
      <c r="AU261" s="156" t="s">
        <v>85</v>
      </c>
      <c r="AV261" s="13" t="s">
        <v>85</v>
      </c>
      <c r="AW261" s="13" t="s">
        <v>32</v>
      </c>
      <c r="AX261" s="13" t="s">
        <v>75</v>
      </c>
      <c r="AY261" s="156" t="s">
        <v>122</v>
      </c>
    </row>
    <row r="262" spans="2:65" s="12" customFormat="1" ht="11.25">
      <c r="B262" s="148"/>
      <c r="D262" s="149" t="s">
        <v>130</v>
      </c>
      <c r="E262" s="150" t="s">
        <v>1</v>
      </c>
      <c r="F262" s="151" t="s">
        <v>322</v>
      </c>
      <c r="H262" s="150" t="s">
        <v>1</v>
      </c>
      <c r="I262" s="152"/>
      <c r="L262" s="148"/>
      <c r="M262" s="153"/>
      <c r="T262" s="154"/>
      <c r="AT262" s="150" t="s">
        <v>130</v>
      </c>
      <c r="AU262" s="150" t="s">
        <v>85</v>
      </c>
      <c r="AV262" s="12" t="s">
        <v>83</v>
      </c>
      <c r="AW262" s="12" t="s">
        <v>32</v>
      </c>
      <c r="AX262" s="12" t="s">
        <v>75</v>
      </c>
      <c r="AY262" s="150" t="s">
        <v>122</v>
      </c>
    </row>
    <row r="263" spans="2:65" s="13" customFormat="1" ht="11.25">
      <c r="B263" s="155"/>
      <c r="D263" s="149" t="s">
        <v>130</v>
      </c>
      <c r="E263" s="156" t="s">
        <v>1</v>
      </c>
      <c r="F263" s="157" t="s">
        <v>323</v>
      </c>
      <c r="H263" s="158">
        <v>4</v>
      </c>
      <c r="I263" s="159"/>
      <c r="L263" s="155"/>
      <c r="M263" s="160"/>
      <c r="T263" s="161"/>
      <c r="AT263" s="156" t="s">
        <v>130</v>
      </c>
      <c r="AU263" s="156" t="s">
        <v>85</v>
      </c>
      <c r="AV263" s="13" t="s">
        <v>85</v>
      </c>
      <c r="AW263" s="13" t="s">
        <v>32</v>
      </c>
      <c r="AX263" s="13" t="s">
        <v>75</v>
      </c>
      <c r="AY263" s="156" t="s">
        <v>122</v>
      </c>
    </row>
    <row r="264" spans="2:65" s="12" customFormat="1" ht="11.25">
      <c r="B264" s="148"/>
      <c r="D264" s="149" t="s">
        <v>130</v>
      </c>
      <c r="E264" s="150" t="s">
        <v>1</v>
      </c>
      <c r="F264" s="151" t="s">
        <v>324</v>
      </c>
      <c r="H264" s="150" t="s">
        <v>1</v>
      </c>
      <c r="I264" s="152"/>
      <c r="L264" s="148"/>
      <c r="M264" s="153"/>
      <c r="T264" s="154"/>
      <c r="AT264" s="150" t="s">
        <v>130</v>
      </c>
      <c r="AU264" s="150" t="s">
        <v>85</v>
      </c>
      <c r="AV264" s="12" t="s">
        <v>83</v>
      </c>
      <c r="AW264" s="12" t="s">
        <v>32</v>
      </c>
      <c r="AX264" s="12" t="s">
        <v>75</v>
      </c>
      <c r="AY264" s="150" t="s">
        <v>122</v>
      </c>
    </row>
    <row r="265" spans="2:65" s="13" customFormat="1" ht="11.25">
      <c r="B265" s="155"/>
      <c r="D265" s="149" t="s">
        <v>130</v>
      </c>
      <c r="E265" s="156" t="s">
        <v>1</v>
      </c>
      <c r="F265" s="157" t="s">
        <v>83</v>
      </c>
      <c r="H265" s="158">
        <v>1</v>
      </c>
      <c r="I265" s="159"/>
      <c r="L265" s="155"/>
      <c r="M265" s="160"/>
      <c r="T265" s="161"/>
      <c r="AT265" s="156" t="s">
        <v>130</v>
      </c>
      <c r="AU265" s="156" t="s">
        <v>85</v>
      </c>
      <c r="AV265" s="13" t="s">
        <v>85</v>
      </c>
      <c r="AW265" s="13" t="s">
        <v>32</v>
      </c>
      <c r="AX265" s="13" t="s">
        <v>75</v>
      </c>
      <c r="AY265" s="156" t="s">
        <v>122</v>
      </c>
    </row>
    <row r="266" spans="2:65" s="15" customFormat="1" ht="11.25">
      <c r="B266" s="169"/>
      <c r="D266" s="149" t="s">
        <v>130</v>
      </c>
      <c r="E266" s="170" t="s">
        <v>1</v>
      </c>
      <c r="F266" s="171" t="s">
        <v>172</v>
      </c>
      <c r="H266" s="172">
        <v>6</v>
      </c>
      <c r="I266" s="173"/>
      <c r="L266" s="169"/>
      <c r="M266" s="174"/>
      <c r="T266" s="175"/>
      <c r="AT266" s="170" t="s">
        <v>130</v>
      </c>
      <c r="AU266" s="170" t="s">
        <v>85</v>
      </c>
      <c r="AV266" s="15" t="s">
        <v>128</v>
      </c>
      <c r="AW266" s="15" t="s">
        <v>32</v>
      </c>
      <c r="AX266" s="15" t="s">
        <v>83</v>
      </c>
      <c r="AY266" s="170" t="s">
        <v>122</v>
      </c>
    </row>
    <row r="267" spans="2:65" s="1" customFormat="1" ht="24.2" customHeight="1">
      <c r="B267" s="133"/>
      <c r="C267" s="176" t="s">
        <v>325</v>
      </c>
      <c r="D267" s="176" t="s">
        <v>231</v>
      </c>
      <c r="E267" s="177" t="s">
        <v>326</v>
      </c>
      <c r="F267" s="178" t="s">
        <v>327</v>
      </c>
      <c r="G267" s="179" t="s">
        <v>259</v>
      </c>
      <c r="H267" s="180">
        <v>3</v>
      </c>
      <c r="I267" s="181"/>
      <c r="J267" s="182">
        <f>ROUND(I267*H267,2)</f>
        <v>0</v>
      </c>
      <c r="K267" s="183"/>
      <c r="L267" s="184"/>
      <c r="M267" s="185" t="s">
        <v>1</v>
      </c>
      <c r="N267" s="186" t="s">
        <v>40</v>
      </c>
      <c r="P267" s="144">
        <f>O267*H267</f>
        <v>0</v>
      </c>
      <c r="Q267" s="144">
        <v>1.2999999999999999E-3</v>
      </c>
      <c r="R267" s="144">
        <f>Q267*H267</f>
        <v>3.8999999999999998E-3</v>
      </c>
      <c r="S267" s="144">
        <v>0</v>
      </c>
      <c r="T267" s="145">
        <f>S267*H267</f>
        <v>0</v>
      </c>
      <c r="AR267" s="146" t="s">
        <v>180</v>
      </c>
      <c r="AT267" s="146" t="s">
        <v>231</v>
      </c>
      <c r="AU267" s="146" t="s">
        <v>85</v>
      </c>
      <c r="AY267" s="17" t="s">
        <v>122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7" t="s">
        <v>83</v>
      </c>
      <c r="BK267" s="147">
        <f>ROUND(I267*H267,2)</f>
        <v>0</v>
      </c>
      <c r="BL267" s="17" t="s">
        <v>128</v>
      </c>
      <c r="BM267" s="146" t="s">
        <v>328</v>
      </c>
    </row>
    <row r="268" spans="2:65" s="1" customFormat="1" ht="16.5" customHeight="1">
      <c r="B268" s="133"/>
      <c r="C268" s="176" t="s">
        <v>329</v>
      </c>
      <c r="D268" s="176" t="s">
        <v>231</v>
      </c>
      <c r="E268" s="177" t="s">
        <v>330</v>
      </c>
      <c r="F268" s="178" t="s">
        <v>331</v>
      </c>
      <c r="G268" s="179" t="s">
        <v>259</v>
      </c>
      <c r="H268" s="180">
        <v>3</v>
      </c>
      <c r="I268" s="181"/>
      <c r="J268" s="182">
        <f>ROUND(I268*H268,2)</f>
        <v>0</v>
      </c>
      <c r="K268" s="183"/>
      <c r="L268" s="184"/>
      <c r="M268" s="185" t="s">
        <v>1</v>
      </c>
      <c r="N268" s="186" t="s">
        <v>40</v>
      </c>
      <c r="P268" s="144">
        <f>O268*H268</f>
        <v>0</v>
      </c>
      <c r="Q268" s="144">
        <v>1.6999999999999999E-3</v>
      </c>
      <c r="R268" s="144">
        <f>Q268*H268</f>
        <v>5.0999999999999995E-3</v>
      </c>
      <c r="S268" s="144">
        <v>0</v>
      </c>
      <c r="T268" s="145">
        <f>S268*H268</f>
        <v>0</v>
      </c>
      <c r="AR268" s="146" t="s">
        <v>180</v>
      </c>
      <c r="AT268" s="146" t="s">
        <v>231</v>
      </c>
      <c r="AU268" s="146" t="s">
        <v>85</v>
      </c>
      <c r="AY268" s="17" t="s">
        <v>122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7" t="s">
        <v>83</v>
      </c>
      <c r="BK268" s="147">
        <f>ROUND(I268*H268,2)</f>
        <v>0</v>
      </c>
      <c r="BL268" s="17" t="s">
        <v>128</v>
      </c>
      <c r="BM268" s="146" t="s">
        <v>332</v>
      </c>
    </row>
    <row r="269" spans="2:65" s="1" customFormat="1" ht="24.2" customHeight="1">
      <c r="B269" s="133"/>
      <c r="C269" s="134" t="s">
        <v>220</v>
      </c>
      <c r="D269" s="134" t="s">
        <v>124</v>
      </c>
      <c r="E269" s="135" t="s">
        <v>333</v>
      </c>
      <c r="F269" s="136" t="s">
        <v>334</v>
      </c>
      <c r="G269" s="137" t="s">
        <v>259</v>
      </c>
      <c r="H269" s="138">
        <v>4</v>
      </c>
      <c r="I269" s="139"/>
      <c r="J269" s="140">
        <f>ROUND(I269*H269,2)</f>
        <v>0</v>
      </c>
      <c r="K269" s="141"/>
      <c r="L269" s="32"/>
      <c r="M269" s="142" t="s">
        <v>1</v>
      </c>
      <c r="N269" s="143" t="s">
        <v>40</v>
      </c>
      <c r="P269" s="144">
        <f>O269*H269</f>
        <v>0</v>
      </c>
      <c r="Q269" s="144">
        <v>0.11241</v>
      </c>
      <c r="R269" s="144">
        <f>Q269*H269</f>
        <v>0.44963999999999998</v>
      </c>
      <c r="S269" s="144">
        <v>0</v>
      </c>
      <c r="T269" s="145">
        <f>S269*H269</f>
        <v>0</v>
      </c>
      <c r="AR269" s="146" t="s">
        <v>128</v>
      </c>
      <c r="AT269" s="146" t="s">
        <v>124</v>
      </c>
      <c r="AU269" s="146" t="s">
        <v>85</v>
      </c>
      <c r="AY269" s="17" t="s">
        <v>122</v>
      </c>
      <c r="BE269" s="147">
        <f>IF(N269="základní",J269,0)</f>
        <v>0</v>
      </c>
      <c r="BF269" s="147">
        <f>IF(N269="snížená",J269,0)</f>
        <v>0</v>
      </c>
      <c r="BG269" s="147">
        <f>IF(N269="zákl. přenesená",J269,0)</f>
        <v>0</v>
      </c>
      <c r="BH269" s="147">
        <f>IF(N269="sníž. přenesená",J269,0)</f>
        <v>0</v>
      </c>
      <c r="BI269" s="147">
        <f>IF(N269="nulová",J269,0)</f>
        <v>0</v>
      </c>
      <c r="BJ269" s="17" t="s">
        <v>83</v>
      </c>
      <c r="BK269" s="147">
        <f>ROUND(I269*H269,2)</f>
        <v>0</v>
      </c>
      <c r="BL269" s="17" t="s">
        <v>128</v>
      </c>
      <c r="BM269" s="146" t="s">
        <v>335</v>
      </c>
    </row>
    <row r="270" spans="2:65" s="1" customFormat="1" ht="21.75" customHeight="1">
      <c r="B270" s="133"/>
      <c r="C270" s="176" t="s">
        <v>336</v>
      </c>
      <c r="D270" s="176" t="s">
        <v>231</v>
      </c>
      <c r="E270" s="177" t="s">
        <v>337</v>
      </c>
      <c r="F270" s="178" t="s">
        <v>338</v>
      </c>
      <c r="G270" s="179" t="s">
        <v>259</v>
      </c>
      <c r="H270" s="180">
        <v>4</v>
      </c>
      <c r="I270" s="181"/>
      <c r="J270" s="182">
        <f>ROUND(I270*H270,2)</f>
        <v>0</v>
      </c>
      <c r="K270" s="183"/>
      <c r="L270" s="184"/>
      <c r="M270" s="185" t="s">
        <v>1</v>
      </c>
      <c r="N270" s="186" t="s">
        <v>40</v>
      </c>
      <c r="P270" s="144">
        <f>O270*H270</f>
        <v>0</v>
      </c>
      <c r="Q270" s="144">
        <v>6.1000000000000004E-3</v>
      </c>
      <c r="R270" s="144">
        <f>Q270*H270</f>
        <v>2.4400000000000002E-2</v>
      </c>
      <c r="S270" s="144">
        <v>0</v>
      </c>
      <c r="T270" s="145">
        <f>S270*H270</f>
        <v>0</v>
      </c>
      <c r="AR270" s="146" t="s">
        <v>180</v>
      </c>
      <c r="AT270" s="146" t="s">
        <v>231</v>
      </c>
      <c r="AU270" s="146" t="s">
        <v>85</v>
      </c>
      <c r="AY270" s="17" t="s">
        <v>122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7" t="s">
        <v>83</v>
      </c>
      <c r="BK270" s="147">
        <f>ROUND(I270*H270,2)</f>
        <v>0</v>
      </c>
      <c r="BL270" s="17" t="s">
        <v>128</v>
      </c>
      <c r="BM270" s="146" t="s">
        <v>339</v>
      </c>
    </row>
    <row r="271" spans="2:65" s="1" customFormat="1" ht="24.2" customHeight="1">
      <c r="B271" s="133"/>
      <c r="C271" s="134" t="s">
        <v>340</v>
      </c>
      <c r="D271" s="134" t="s">
        <v>124</v>
      </c>
      <c r="E271" s="135" t="s">
        <v>341</v>
      </c>
      <c r="F271" s="136" t="s">
        <v>342</v>
      </c>
      <c r="G271" s="137" t="s">
        <v>254</v>
      </c>
      <c r="H271" s="138">
        <v>80.569999999999993</v>
      </c>
      <c r="I271" s="139"/>
      <c r="J271" s="140">
        <f>ROUND(I271*H271,2)</f>
        <v>0</v>
      </c>
      <c r="K271" s="141"/>
      <c r="L271" s="32"/>
      <c r="M271" s="142" t="s">
        <v>1</v>
      </c>
      <c r="N271" s="143" t="s">
        <v>40</v>
      </c>
      <c r="P271" s="144">
        <f>O271*H271</f>
        <v>0</v>
      </c>
      <c r="Q271" s="144">
        <v>1E-4</v>
      </c>
      <c r="R271" s="144">
        <f>Q271*H271</f>
        <v>8.0569999999999999E-3</v>
      </c>
      <c r="S271" s="144">
        <v>0</v>
      </c>
      <c r="T271" s="145">
        <f>S271*H271</f>
        <v>0</v>
      </c>
      <c r="AR271" s="146" t="s">
        <v>128</v>
      </c>
      <c r="AT271" s="146" t="s">
        <v>124</v>
      </c>
      <c r="AU271" s="146" t="s">
        <v>85</v>
      </c>
      <c r="AY271" s="17" t="s">
        <v>122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7" t="s">
        <v>83</v>
      </c>
      <c r="BK271" s="147">
        <f>ROUND(I271*H271,2)</f>
        <v>0</v>
      </c>
      <c r="BL271" s="17" t="s">
        <v>128</v>
      </c>
      <c r="BM271" s="146" t="s">
        <v>343</v>
      </c>
    </row>
    <row r="272" spans="2:65" s="12" customFormat="1" ht="11.25">
      <c r="B272" s="148"/>
      <c r="D272" s="149" t="s">
        <v>130</v>
      </c>
      <c r="E272" s="150" t="s">
        <v>1</v>
      </c>
      <c r="F272" s="151" t="s">
        <v>344</v>
      </c>
      <c r="H272" s="150" t="s">
        <v>1</v>
      </c>
      <c r="I272" s="152"/>
      <c r="L272" s="148"/>
      <c r="M272" s="153"/>
      <c r="T272" s="154"/>
      <c r="AT272" s="150" t="s">
        <v>130</v>
      </c>
      <c r="AU272" s="150" t="s">
        <v>85</v>
      </c>
      <c r="AV272" s="12" t="s">
        <v>83</v>
      </c>
      <c r="AW272" s="12" t="s">
        <v>32</v>
      </c>
      <c r="AX272" s="12" t="s">
        <v>75</v>
      </c>
      <c r="AY272" s="150" t="s">
        <v>122</v>
      </c>
    </row>
    <row r="273" spans="2:65" s="13" customFormat="1" ht="11.25">
      <c r="B273" s="155"/>
      <c r="D273" s="149" t="s">
        <v>130</v>
      </c>
      <c r="E273" s="156" t="s">
        <v>1</v>
      </c>
      <c r="F273" s="157" t="s">
        <v>345</v>
      </c>
      <c r="H273" s="158">
        <v>80.569999999999993</v>
      </c>
      <c r="I273" s="159"/>
      <c r="L273" s="155"/>
      <c r="M273" s="160"/>
      <c r="T273" s="161"/>
      <c r="AT273" s="156" t="s">
        <v>130</v>
      </c>
      <c r="AU273" s="156" t="s">
        <v>85</v>
      </c>
      <c r="AV273" s="13" t="s">
        <v>85</v>
      </c>
      <c r="AW273" s="13" t="s">
        <v>32</v>
      </c>
      <c r="AX273" s="13" t="s">
        <v>83</v>
      </c>
      <c r="AY273" s="156" t="s">
        <v>122</v>
      </c>
    </row>
    <row r="274" spans="2:65" s="1" customFormat="1" ht="24.2" customHeight="1">
      <c r="B274" s="133"/>
      <c r="C274" s="134" t="s">
        <v>346</v>
      </c>
      <c r="D274" s="134" t="s">
        <v>124</v>
      </c>
      <c r="E274" s="135" t="s">
        <v>347</v>
      </c>
      <c r="F274" s="136" t="s">
        <v>348</v>
      </c>
      <c r="G274" s="137" t="s">
        <v>127</v>
      </c>
      <c r="H274" s="138">
        <v>1</v>
      </c>
      <c r="I274" s="139"/>
      <c r="J274" s="140">
        <f>ROUND(I274*H274,2)</f>
        <v>0</v>
      </c>
      <c r="K274" s="141"/>
      <c r="L274" s="32"/>
      <c r="M274" s="142" t="s">
        <v>1</v>
      </c>
      <c r="N274" s="143" t="s">
        <v>40</v>
      </c>
      <c r="P274" s="144">
        <f>O274*H274</f>
        <v>0</v>
      </c>
      <c r="Q274" s="144">
        <v>1.1999999999999999E-3</v>
      </c>
      <c r="R274" s="144">
        <f>Q274*H274</f>
        <v>1.1999999999999999E-3</v>
      </c>
      <c r="S274" s="144">
        <v>0</v>
      </c>
      <c r="T274" s="145">
        <f>S274*H274</f>
        <v>0</v>
      </c>
      <c r="AR274" s="146" t="s">
        <v>128</v>
      </c>
      <c r="AT274" s="146" t="s">
        <v>124</v>
      </c>
      <c r="AU274" s="146" t="s">
        <v>85</v>
      </c>
      <c r="AY274" s="17" t="s">
        <v>122</v>
      </c>
      <c r="BE274" s="147">
        <f>IF(N274="základní",J274,0)</f>
        <v>0</v>
      </c>
      <c r="BF274" s="147">
        <f>IF(N274="snížená",J274,0)</f>
        <v>0</v>
      </c>
      <c r="BG274" s="147">
        <f>IF(N274="zákl. přenesená",J274,0)</f>
        <v>0</v>
      </c>
      <c r="BH274" s="147">
        <f>IF(N274="sníž. přenesená",J274,0)</f>
        <v>0</v>
      </c>
      <c r="BI274" s="147">
        <f>IF(N274="nulová",J274,0)</f>
        <v>0</v>
      </c>
      <c r="BJ274" s="17" t="s">
        <v>83</v>
      </c>
      <c r="BK274" s="147">
        <f>ROUND(I274*H274,2)</f>
        <v>0</v>
      </c>
      <c r="BL274" s="17" t="s">
        <v>128</v>
      </c>
      <c r="BM274" s="146" t="s">
        <v>349</v>
      </c>
    </row>
    <row r="275" spans="2:65" s="12" customFormat="1" ht="11.25">
      <c r="B275" s="148"/>
      <c r="D275" s="149" t="s">
        <v>130</v>
      </c>
      <c r="E275" s="150" t="s">
        <v>1</v>
      </c>
      <c r="F275" s="151" t="s">
        <v>350</v>
      </c>
      <c r="H275" s="150" t="s">
        <v>1</v>
      </c>
      <c r="I275" s="152"/>
      <c r="L275" s="148"/>
      <c r="M275" s="153"/>
      <c r="T275" s="154"/>
      <c r="AT275" s="150" t="s">
        <v>130</v>
      </c>
      <c r="AU275" s="150" t="s">
        <v>85</v>
      </c>
      <c r="AV275" s="12" t="s">
        <v>83</v>
      </c>
      <c r="AW275" s="12" t="s">
        <v>32</v>
      </c>
      <c r="AX275" s="12" t="s">
        <v>75</v>
      </c>
      <c r="AY275" s="150" t="s">
        <v>122</v>
      </c>
    </row>
    <row r="276" spans="2:65" s="13" customFormat="1" ht="11.25">
      <c r="B276" s="155"/>
      <c r="D276" s="149" t="s">
        <v>130</v>
      </c>
      <c r="E276" s="156" t="s">
        <v>1</v>
      </c>
      <c r="F276" s="157" t="s">
        <v>83</v>
      </c>
      <c r="H276" s="158">
        <v>1</v>
      </c>
      <c r="I276" s="159"/>
      <c r="L276" s="155"/>
      <c r="M276" s="160"/>
      <c r="T276" s="161"/>
      <c r="AT276" s="156" t="s">
        <v>130</v>
      </c>
      <c r="AU276" s="156" t="s">
        <v>85</v>
      </c>
      <c r="AV276" s="13" t="s">
        <v>85</v>
      </c>
      <c r="AW276" s="13" t="s">
        <v>32</v>
      </c>
      <c r="AX276" s="13" t="s">
        <v>83</v>
      </c>
      <c r="AY276" s="156" t="s">
        <v>122</v>
      </c>
    </row>
    <row r="277" spans="2:65" s="1" customFormat="1" ht="16.5" customHeight="1">
      <c r="B277" s="133"/>
      <c r="C277" s="134" t="s">
        <v>351</v>
      </c>
      <c r="D277" s="134" t="s">
        <v>124</v>
      </c>
      <c r="E277" s="135" t="s">
        <v>352</v>
      </c>
      <c r="F277" s="136" t="s">
        <v>353</v>
      </c>
      <c r="G277" s="137" t="s">
        <v>254</v>
      </c>
      <c r="H277" s="138">
        <v>80.569999999999993</v>
      </c>
      <c r="I277" s="139"/>
      <c r="J277" s="140">
        <f>ROUND(I277*H277,2)</f>
        <v>0</v>
      </c>
      <c r="K277" s="141"/>
      <c r="L277" s="32"/>
      <c r="M277" s="142" t="s">
        <v>1</v>
      </c>
      <c r="N277" s="143" t="s">
        <v>40</v>
      </c>
      <c r="P277" s="144">
        <f>O277*H277</f>
        <v>0</v>
      </c>
      <c r="Q277" s="144">
        <v>0</v>
      </c>
      <c r="R277" s="144">
        <f>Q277*H277</f>
        <v>0</v>
      </c>
      <c r="S277" s="144">
        <v>0</v>
      </c>
      <c r="T277" s="145">
        <f>S277*H277</f>
        <v>0</v>
      </c>
      <c r="AR277" s="146" t="s">
        <v>128</v>
      </c>
      <c r="AT277" s="146" t="s">
        <v>124</v>
      </c>
      <c r="AU277" s="146" t="s">
        <v>85</v>
      </c>
      <c r="AY277" s="17" t="s">
        <v>122</v>
      </c>
      <c r="BE277" s="147">
        <f>IF(N277="základní",J277,0)</f>
        <v>0</v>
      </c>
      <c r="BF277" s="147">
        <f>IF(N277="snížená",J277,0)</f>
        <v>0</v>
      </c>
      <c r="BG277" s="147">
        <f>IF(N277="zákl. přenesená",J277,0)</f>
        <v>0</v>
      </c>
      <c r="BH277" s="147">
        <f>IF(N277="sníž. přenesená",J277,0)</f>
        <v>0</v>
      </c>
      <c r="BI277" s="147">
        <f>IF(N277="nulová",J277,0)</f>
        <v>0</v>
      </c>
      <c r="BJ277" s="17" t="s">
        <v>83</v>
      </c>
      <c r="BK277" s="147">
        <f>ROUND(I277*H277,2)</f>
        <v>0</v>
      </c>
      <c r="BL277" s="17" t="s">
        <v>128</v>
      </c>
      <c r="BM277" s="146" t="s">
        <v>354</v>
      </c>
    </row>
    <row r="278" spans="2:65" s="1" customFormat="1" ht="16.5" customHeight="1">
      <c r="B278" s="133"/>
      <c r="C278" s="134" t="s">
        <v>355</v>
      </c>
      <c r="D278" s="134" t="s">
        <v>124</v>
      </c>
      <c r="E278" s="135" t="s">
        <v>356</v>
      </c>
      <c r="F278" s="136" t="s">
        <v>357</v>
      </c>
      <c r="G278" s="137" t="s">
        <v>127</v>
      </c>
      <c r="H278" s="138">
        <v>1</v>
      </c>
      <c r="I278" s="139"/>
      <c r="J278" s="140">
        <f>ROUND(I278*H278,2)</f>
        <v>0</v>
      </c>
      <c r="K278" s="141"/>
      <c r="L278" s="32"/>
      <c r="M278" s="142" t="s">
        <v>1</v>
      </c>
      <c r="N278" s="143" t="s">
        <v>40</v>
      </c>
      <c r="P278" s="144">
        <f>O278*H278</f>
        <v>0</v>
      </c>
      <c r="Q278" s="144">
        <v>1.0000000000000001E-5</v>
      </c>
      <c r="R278" s="144">
        <f>Q278*H278</f>
        <v>1.0000000000000001E-5</v>
      </c>
      <c r="S278" s="144">
        <v>0</v>
      </c>
      <c r="T278" s="145">
        <f>S278*H278</f>
        <v>0</v>
      </c>
      <c r="AR278" s="146" t="s">
        <v>128</v>
      </c>
      <c r="AT278" s="146" t="s">
        <v>124</v>
      </c>
      <c r="AU278" s="146" t="s">
        <v>85</v>
      </c>
      <c r="AY278" s="17" t="s">
        <v>122</v>
      </c>
      <c r="BE278" s="147">
        <f>IF(N278="základní",J278,0)</f>
        <v>0</v>
      </c>
      <c r="BF278" s="147">
        <f>IF(N278="snížená",J278,0)</f>
        <v>0</v>
      </c>
      <c r="BG278" s="147">
        <f>IF(N278="zákl. přenesená",J278,0)</f>
        <v>0</v>
      </c>
      <c r="BH278" s="147">
        <f>IF(N278="sníž. přenesená",J278,0)</f>
        <v>0</v>
      </c>
      <c r="BI278" s="147">
        <f>IF(N278="nulová",J278,0)</f>
        <v>0</v>
      </c>
      <c r="BJ278" s="17" t="s">
        <v>83</v>
      </c>
      <c r="BK278" s="147">
        <f>ROUND(I278*H278,2)</f>
        <v>0</v>
      </c>
      <c r="BL278" s="17" t="s">
        <v>128</v>
      </c>
      <c r="BM278" s="146" t="s">
        <v>358</v>
      </c>
    </row>
    <row r="279" spans="2:65" s="1" customFormat="1" ht="33" customHeight="1">
      <c r="B279" s="133"/>
      <c r="C279" s="134" t="s">
        <v>359</v>
      </c>
      <c r="D279" s="134" t="s">
        <v>124</v>
      </c>
      <c r="E279" s="135" t="s">
        <v>360</v>
      </c>
      <c r="F279" s="136" t="s">
        <v>361</v>
      </c>
      <c r="G279" s="137" t="s">
        <v>254</v>
      </c>
      <c r="H279" s="138">
        <v>83.02</v>
      </c>
      <c r="I279" s="139"/>
      <c r="J279" s="140">
        <f>ROUND(I279*H279,2)</f>
        <v>0</v>
      </c>
      <c r="K279" s="141"/>
      <c r="L279" s="32"/>
      <c r="M279" s="142" t="s">
        <v>1</v>
      </c>
      <c r="N279" s="143" t="s">
        <v>40</v>
      </c>
      <c r="P279" s="144">
        <f>O279*H279</f>
        <v>0</v>
      </c>
      <c r="Q279" s="144">
        <v>0.15540000000000001</v>
      </c>
      <c r="R279" s="144">
        <f>Q279*H279</f>
        <v>12.901308</v>
      </c>
      <c r="S279" s="144">
        <v>0</v>
      </c>
      <c r="T279" s="145">
        <f>S279*H279</f>
        <v>0</v>
      </c>
      <c r="AR279" s="146" t="s">
        <v>128</v>
      </c>
      <c r="AT279" s="146" t="s">
        <v>124</v>
      </c>
      <c r="AU279" s="146" t="s">
        <v>85</v>
      </c>
      <c r="AY279" s="17" t="s">
        <v>122</v>
      </c>
      <c r="BE279" s="147">
        <f>IF(N279="základní",J279,0)</f>
        <v>0</v>
      </c>
      <c r="BF279" s="147">
        <f>IF(N279="snížená",J279,0)</f>
        <v>0</v>
      </c>
      <c r="BG279" s="147">
        <f>IF(N279="zákl. přenesená",J279,0)</f>
        <v>0</v>
      </c>
      <c r="BH279" s="147">
        <f>IF(N279="sníž. přenesená",J279,0)</f>
        <v>0</v>
      </c>
      <c r="BI279" s="147">
        <f>IF(N279="nulová",J279,0)</f>
        <v>0</v>
      </c>
      <c r="BJ279" s="17" t="s">
        <v>83</v>
      </c>
      <c r="BK279" s="147">
        <f>ROUND(I279*H279,2)</f>
        <v>0</v>
      </c>
      <c r="BL279" s="17" t="s">
        <v>128</v>
      </c>
      <c r="BM279" s="146" t="s">
        <v>362</v>
      </c>
    </row>
    <row r="280" spans="2:65" s="13" customFormat="1" ht="11.25">
      <c r="B280" s="155"/>
      <c r="D280" s="149" t="s">
        <v>130</v>
      </c>
      <c r="E280" s="156" t="s">
        <v>1</v>
      </c>
      <c r="F280" s="157" t="s">
        <v>363</v>
      </c>
      <c r="H280" s="158">
        <v>71.319999999999993</v>
      </c>
      <c r="I280" s="159"/>
      <c r="L280" s="155"/>
      <c r="M280" s="160"/>
      <c r="T280" s="161"/>
      <c r="AT280" s="156" t="s">
        <v>130</v>
      </c>
      <c r="AU280" s="156" t="s">
        <v>85</v>
      </c>
      <c r="AV280" s="13" t="s">
        <v>85</v>
      </c>
      <c r="AW280" s="13" t="s">
        <v>32</v>
      </c>
      <c r="AX280" s="13" t="s">
        <v>75</v>
      </c>
      <c r="AY280" s="156" t="s">
        <v>122</v>
      </c>
    </row>
    <row r="281" spans="2:65" s="13" customFormat="1" ht="11.25">
      <c r="B281" s="155"/>
      <c r="D281" s="149" t="s">
        <v>130</v>
      </c>
      <c r="E281" s="156" t="s">
        <v>1</v>
      </c>
      <c r="F281" s="157" t="s">
        <v>364</v>
      </c>
      <c r="H281" s="158">
        <v>5.5</v>
      </c>
      <c r="I281" s="159"/>
      <c r="L281" s="155"/>
      <c r="M281" s="160"/>
      <c r="T281" s="161"/>
      <c r="AT281" s="156" t="s">
        <v>130</v>
      </c>
      <c r="AU281" s="156" t="s">
        <v>85</v>
      </c>
      <c r="AV281" s="13" t="s">
        <v>85</v>
      </c>
      <c r="AW281" s="13" t="s">
        <v>32</v>
      </c>
      <c r="AX281" s="13" t="s">
        <v>75</v>
      </c>
      <c r="AY281" s="156" t="s">
        <v>122</v>
      </c>
    </row>
    <row r="282" spans="2:65" s="13" customFormat="1" ht="11.25">
      <c r="B282" s="155"/>
      <c r="D282" s="149" t="s">
        <v>130</v>
      </c>
      <c r="E282" s="156" t="s">
        <v>1</v>
      </c>
      <c r="F282" s="157" t="s">
        <v>365</v>
      </c>
      <c r="H282" s="158">
        <v>6.2</v>
      </c>
      <c r="I282" s="159"/>
      <c r="L282" s="155"/>
      <c r="M282" s="160"/>
      <c r="T282" s="161"/>
      <c r="AT282" s="156" t="s">
        <v>130</v>
      </c>
      <c r="AU282" s="156" t="s">
        <v>85</v>
      </c>
      <c r="AV282" s="13" t="s">
        <v>85</v>
      </c>
      <c r="AW282" s="13" t="s">
        <v>32</v>
      </c>
      <c r="AX282" s="13" t="s">
        <v>75</v>
      </c>
      <c r="AY282" s="156" t="s">
        <v>122</v>
      </c>
    </row>
    <row r="283" spans="2:65" s="15" customFormat="1" ht="11.25">
      <c r="B283" s="169"/>
      <c r="D283" s="149" t="s">
        <v>130</v>
      </c>
      <c r="E283" s="170" t="s">
        <v>1</v>
      </c>
      <c r="F283" s="171" t="s">
        <v>172</v>
      </c>
      <c r="H283" s="172">
        <v>83.02</v>
      </c>
      <c r="I283" s="173"/>
      <c r="L283" s="169"/>
      <c r="M283" s="174"/>
      <c r="T283" s="175"/>
      <c r="AT283" s="170" t="s">
        <v>130</v>
      </c>
      <c r="AU283" s="170" t="s">
        <v>85</v>
      </c>
      <c r="AV283" s="15" t="s">
        <v>128</v>
      </c>
      <c r="AW283" s="15" t="s">
        <v>32</v>
      </c>
      <c r="AX283" s="15" t="s">
        <v>83</v>
      </c>
      <c r="AY283" s="170" t="s">
        <v>122</v>
      </c>
    </row>
    <row r="284" spans="2:65" s="1" customFormat="1" ht="16.5" customHeight="1">
      <c r="B284" s="133"/>
      <c r="C284" s="176" t="s">
        <v>366</v>
      </c>
      <c r="D284" s="176" t="s">
        <v>231</v>
      </c>
      <c r="E284" s="177" t="s">
        <v>367</v>
      </c>
      <c r="F284" s="178" t="s">
        <v>368</v>
      </c>
      <c r="G284" s="179" t="s">
        <v>254</v>
      </c>
      <c r="H284" s="180">
        <v>84.68</v>
      </c>
      <c r="I284" s="181"/>
      <c r="J284" s="182">
        <f>ROUND(I284*H284,2)</f>
        <v>0</v>
      </c>
      <c r="K284" s="183"/>
      <c r="L284" s="184"/>
      <c r="M284" s="185" t="s">
        <v>1</v>
      </c>
      <c r="N284" s="186" t="s">
        <v>40</v>
      </c>
      <c r="P284" s="144">
        <f>O284*H284</f>
        <v>0</v>
      </c>
      <c r="Q284" s="144">
        <v>0.08</v>
      </c>
      <c r="R284" s="144">
        <f>Q284*H284</f>
        <v>6.7744000000000009</v>
      </c>
      <c r="S284" s="144">
        <v>0</v>
      </c>
      <c r="T284" s="145">
        <f>S284*H284</f>
        <v>0</v>
      </c>
      <c r="AR284" s="146" t="s">
        <v>180</v>
      </c>
      <c r="AT284" s="146" t="s">
        <v>231</v>
      </c>
      <c r="AU284" s="146" t="s">
        <v>85</v>
      </c>
      <c r="AY284" s="17" t="s">
        <v>122</v>
      </c>
      <c r="BE284" s="147">
        <f>IF(N284="základní",J284,0)</f>
        <v>0</v>
      </c>
      <c r="BF284" s="147">
        <f>IF(N284="snížená",J284,0)</f>
        <v>0</v>
      </c>
      <c r="BG284" s="147">
        <f>IF(N284="zákl. přenesená",J284,0)</f>
        <v>0</v>
      </c>
      <c r="BH284" s="147">
        <f>IF(N284="sníž. přenesená",J284,0)</f>
        <v>0</v>
      </c>
      <c r="BI284" s="147">
        <f>IF(N284="nulová",J284,0)</f>
        <v>0</v>
      </c>
      <c r="BJ284" s="17" t="s">
        <v>83</v>
      </c>
      <c r="BK284" s="147">
        <f>ROUND(I284*H284,2)</f>
        <v>0</v>
      </c>
      <c r="BL284" s="17" t="s">
        <v>128</v>
      </c>
      <c r="BM284" s="146" t="s">
        <v>369</v>
      </c>
    </row>
    <row r="285" spans="2:65" s="13" customFormat="1" ht="11.25">
      <c r="B285" s="155"/>
      <c r="D285" s="149" t="s">
        <v>130</v>
      </c>
      <c r="F285" s="157" t="s">
        <v>370</v>
      </c>
      <c r="H285" s="158">
        <v>84.68</v>
      </c>
      <c r="I285" s="159"/>
      <c r="L285" s="155"/>
      <c r="M285" s="160"/>
      <c r="T285" s="161"/>
      <c r="AT285" s="156" t="s">
        <v>130</v>
      </c>
      <c r="AU285" s="156" t="s">
        <v>85</v>
      </c>
      <c r="AV285" s="13" t="s">
        <v>85</v>
      </c>
      <c r="AW285" s="13" t="s">
        <v>3</v>
      </c>
      <c r="AX285" s="13" t="s">
        <v>83</v>
      </c>
      <c r="AY285" s="156" t="s">
        <v>122</v>
      </c>
    </row>
    <row r="286" spans="2:65" s="1" customFormat="1" ht="24.2" customHeight="1">
      <c r="B286" s="133"/>
      <c r="C286" s="134" t="s">
        <v>371</v>
      </c>
      <c r="D286" s="134" t="s">
        <v>124</v>
      </c>
      <c r="E286" s="135" t="s">
        <v>372</v>
      </c>
      <c r="F286" s="136" t="s">
        <v>373</v>
      </c>
      <c r="G286" s="137" t="s">
        <v>127</v>
      </c>
      <c r="H286" s="138">
        <v>262.35000000000002</v>
      </c>
      <c r="I286" s="139"/>
      <c r="J286" s="140">
        <f>ROUND(I286*H286,2)</f>
        <v>0</v>
      </c>
      <c r="K286" s="141"/>
      <c r="L286" s="32"/>
      <c r="M286" s="142" t="s">
        <v>1</v>
      </c>
      <c r="N286" s="143" t="s">
        <v>40</v>
      </c>
      <c r="P286" s="144">
        <f>O286*H286</f>
        <v>0</v>
      </c>
      <c r="Q286" s="144">
        <v>4.6999999999999999E-4</v>
      </c>
      <c r="R286" s="144">
        <f>Q286*H286</f>
        <v>0.12330450000000001</v>
      </c>
      <c r="S286" s="144">
        <v>0</v>
      </c>
      <c r="T286" s="145">
        <f>S286*H286</f>
        <v>0</v>
      </c>
      <c r="AR286" s="146" t="s">
        <v>128</v>
      </c>
      <c r="AT286" s="146" t="s">
        <v>124</v>
      </c>
      <c r="AU286" s="146" t="s">
        <v>85</v>
      </c>
      <c r="AY286" s="17" t="s">
        <v>122</v>
      </c>
      <c r="BE286" s="147">
        <f>IF(N286="základní",J286,0)</f>
        <v>0</v>
      </c>
      <c r="BF286" s="147">
        <f>IF(N286="snížená",J286,0)</f>
        <v>0</v>
      </c>
      <c r="BG286" s="147">
        <f>IF(N286="zákl. přenesená",J286,0)</f>
        <v>0</v>
      </c>
      <c r="BH286" s="147">
        <f>IF(N286="sníž. přenesená",J286,0)</f>
        <v>0</v>
      </c>
      <c r="BI286" s="147">
        <f>IF(N286="nulová",J286,0)</f>
        <v>0</v>
      </c>
      <c r="BJ286" s="17" t="s">
        <v>83</v>
      </c>
      <c r="BK286" s="147">
        <f>ROUND(I286*H286,2)</f>
        <v>0</v>
      </c>
      <c r="BL286" s="17" t="s">
        <v>128</v>
      </c>
      <c r="BM286" s="146" t="s">
        <v>374</v>
      </c>
    </row>
    <row r="287" spans="2:65" s="12" customFormat="1" ht="11.25">
      <c r="B287" s="148"/>
      <c r="D287" s="149" t="s">
        <v>130</v>
      </c>
      <c r="E287" s="150" t="s">
        <v>1</v>
      </c>
      <c r="F287" s="151" t="s">
        <v>136</v>
      </c>
      <c r="H287" s="150" t="s">
        <v>1</v>
      </c>
      <c r="I287" s="152"/>
      <c r="L287" s="148"/>
      <c r="M287" s="153"/>
      <c r="T287" s="154"/>
      <c r="AT287" s="150" t="s">
        <v>130</v>
      </c>
      <c r="AU287" s="150" t="s">
        <v>85</v>
      </c>
      <c r="AV287" s="12" t="s">
        <v>83</v>
      </c>
      <c r="AW287" s="12" t="s">
        <v>32</v>
      </c>
      <c r="AX287" s="12" t="s">
        <v>75</v>
      </c>
      <c r="AY287" s="150" t="s">
        <v>122</v>
      </c>
    </row>
    <row r="288" spans="2:65" s="12" customFormat="1" ht="22.5">
      <c r="B288" s="148"/>
      <c r="D288" s="149" t="s">
        <v>130</v>
      </c>
      <c r="E288" s="150" t="s">
        <v>1</v>
      </c>
      <c r="F288" s="151" t="s">
        <v>160</v>
      </c>
      <c r="H288" s="150" t="s">
        <v>1</v>
      </c>
      <c r="I288" s="152"/>
      <c r="L288" s="148"/>
      <c r="M288" s="153"/>
      <c r="T288" s="154"/>
      <c r="AT288" s="150" t="s">
        <v>130</v>
      </c>
      <c r="AU288" s="150" t="s">
        <v>85</v>
      </c>
      <c r="AV288" s="12" t="s">
        <v>83</v>
      </c>
      <c r="AW288" s="12" t="s">
        <v>32</v>
      </c>
      <c r="AX288" s="12" t="s">
        <v>75</v>
      </c>
      <c r="AY288" s="150" t="s">
        <v>122</v>
      </c>
    </row>
    <row r="289" spans="2:65" s="13" customFormat="1" ht="11.25">
      <c r="B289" s="155"/>
      <c r="D289" s="149" t="s">
        <v>130</v>
      </c>
      <c r="E289" s="156" t="s">
        <v>1</v>
      </c>
      <c r="F289" s="157" t="s">
        <v>138</v>
      </c>
      <c r="H289" s="158">
        <v>106</v>
      </c>
      <c r="I289" s="159"/>
      <c r="L289" s="155"/>
      <c r="M289" s="160"/>
      <c r="T289" s="161"/>
      <c r="AT289" s="156" t="s">
        <v>130</v>
      </c>
      <c r="AU289" s="156" t="s">
        <v>85</v>
      </c>
      <c r="AV289" s="13" t="s">
        <v>85</v>
      </c>
      <c r="AW289" s="13" t="s">
        <v>32</v>
      </c>
      <c r="AX289" s="13" t="s">
        <v>75</v>
      </c>
      <c r="AY289" s="156" t="s">
        <v>122</v>
      </c>
    </row>
    <row r="290" spans="2:65" s="12" customFormat="1" ht="11.25">
      <c r="B290" s="148"/>
      <c r="D290" s="149" t="s">
        <v>130</v>
      </c>
      <c r="E290" s="150" t="s">
        <v>1</v>
      </c>
      <c r="F290" s="151" t="s">
        <v>162</v>
      </c>
      <c r="H290" s="150" t="s">
        <v>1</v>
      </c>
      <c r="I290" s="152"/>
      <c r="L290" s="148"/>
      <c r="M290" s="153"/>
      <c r="T290" s="154"/>
      <c r="AT290" s="150" t="s">
        <v>130</v>
      </c>
      <c r="AU290" s="150" t="s">
        <v>85</v>
      </c>
      <c r="AV290" s="12" t="s">
        <v>83</v>
      </c>
      <c r="AW290" s="12" t="s">
        <v>32</v>
      </c>
      <c r="AX290" s="12" t="s">
        <v>75</v>
      </c>
      <c r="AY290" s="150" t="s">
        <v>122</v>
      </c>
    </row>
    <row r="291" spans="2:65" s="13" customFormat="1" ht="11.25">
      <c r="B291" s="155"/>
      <c r="D291" s="149" t="s">
        <v>130</v>
      </c>
      <c r="E291" s="156" t="s">
        <v>1</v>
      </c>
      <c r="F291" s="157" t="s">
        <v>218</v>
      </c>
      <c r="H291" s="158">
        <v>47.5</v>
      </c>
      <c r="I291" s="159"/>
      <c r="L291" s="155"/>
      <c r="M291" s="160"/>
      <c r="T291" s="161"/>
      <c r="AT291" s="156" t="s">
        <v>130</v>
      </c>
      <c r="AU291" s="156" t="s">
        <v>85</v>
      </c>
      <c r="AV291" s="13" t="s">
        <v>85</v>
      </c>
      <c r="AW291" s="13" t="s">
        <v>32</v>
      </c>
      <c r="AX291" s="13" t="s">
        <v>75</v>
      </c>
      <c r="AY291" s="156" t="s">
        <v>122</v>
      </c>
    </row>
    <row r="292" spans="2:65" s="12" customFormat="1" ht="22.5">
      <c r="B292" s="148"/>
      <c r="D292" s="149" t="s">
        <v>130</v>
      </c>
      <c r="E292" s="150" t="s">
        <v>1</v>
      </c>
      <c r="F292" s="151" t="s">
        <v>164</v>
      </c>
      <c r="H292" s="150" t="s">
        <v>1</v>
      </c>
      <c r="I292" s="152"/>
      <c r="L292" s="148"/>
      <c r="M292" s="153"/>
      <c r="T292" s="154"/>
      <c r="AT292" s="150" t="s">
        <v>130</v>
      </c>
      <c r="AU292" s="150" t="s">
        <v>85</v>
      </c>
      <c r="AV292" s="12" t="s">
        <v>83</v>
      </c>
      <c r="AW292" s="12" t="s">
        <v>32</v>
      </c>
      <c r="AX292" s="12" t="s">
        <v>75</v>
      </c>
      <c r="AY292" s="150" t="s">
        <v>122</v>
      </c>
    </row>
    <row r="293" spans="2:65" s="13" customFormat="1" ht="11.25">
      <c r="B293" s="155"/>
      <c r="D293" s="149" t="s">
        <v>130</v>
      </c>
      <c r="E293" s="156" t="s">
        <v>1</v>
      </c>
      <c r="F293" s="157" t="s">
        <v>219</v>
      </c>
      <c r="H293" s="158">
        <v>47</v>
      </c>
      <c r="I293" s="159"/>
      <c r="L293" s="155"/>
      <c r="M293" s="160"/>
      <c r="T293" s="161"/>
      <c r="AT293" s="156" t="s">
        <v>130</v>
      </c>
      <c r="AU293" s="156" t="s">
        <v>85</v>
      </c>
      <c r="AV293" s="13" t="s">
        <v>85</v>
      </c>
      <c r="AW293" s="13" t="s">
        <v>32</v>
      </c>
      <c r="AX293" s="13" t="s">
        <v>75</v>
      </c>
      <c r="AY293" s="156" t="s">
        <v>122</v>
      </c>
    </row>
    <row r="294" spans="2:65" s="12" customFormat="1" ht="22.5">
      <c r="B294" s="148"/>
      <c r="D294" s="149" t="s">
        <v>130</v>
      </c>
      <c r="E294" s="150" t="s">
        <v>1</v>
      </c>
      <c r="F294" s="151" t="s">
        <v>167</v>
      </c>
      <c r="H294" s="150" t="s">
        <v>1</v>
      </c>
      <c r="I294" s="152"/>
      <c r="L294" s="148"/>
      <c r="M294" s="153"/>
      <c r="T294" s="154"/>
      <c r="AT294" s="150" t="s">
        <v>130</v>
      </c>
      <c r="AU294" s="150" t="s">
        <v>85</v>
      </c>
      <c r="AV294" s="12" t="s">
        <v>83</v>
      </c>
      <c r="AW294" s="12" t="s">
        <v>32</v>
      </c>
      <c r="AX294" s="12" t="s">
        <v>75</v>
      </c>
      <c r="AY294" s="150" t="s">
        <v>122</v>
      </c>
    </row>
    <row r="295" spans="2:65" s="12" customFormat="1" ht="11.25">
      <c r="B295" s="148"/>
      <c r="D295" s="149" t="s">
        <v>130</v>
      </c>
      <c r="E295" s="150" t="s">
        <v>1</v>
      </c>
      <c r="F295" s="151" t="s">
        <v>162</v>
      </c>
      <c r="H295" s="150" t="s">
        <v>1</v>
      </c>
      <c r="I295" s="152"/>
      <c r="L295" s="148"/>
      <c r="M295" s="153"/>
      <c r="T295" s="154"/>
      <c r="AT295" s="150" t="s">
        <v>130</v>
      </c>
      <c r="AU295" s="150" t="s">
        <v>85</v>
      </c>
      <c r="AV295" s="12" t="s">
        <v>83</v>
      </c>
      <c r="AW295" s="12" t="s">
        <v>32</v>
      </c>
      <c r="AX295" s="12" t="s">
        <v>75</v>
      </c>
      <c r="AY295" s="150" t="s">
        <v>122</v>
      </c>
    </row>
    <row r="296" spans="2:65" s="13" customFormat="1" ht="11.25">
      <c r="B296" s="155"/>
      <c r="D296" s="149" t="s">
        <v>130</v>
      </c>
      <c r="E296" s="156" t="s">
        <v>1</v>
      </c>
      <c r="F296" s="157" t="s">
        <v>220</v>
      </c>
      <c r="H296" s="158">
        <v>38</v>
      </c>
      <c r="I296" s="159"/>
      <c r="L296" s="155"/>
      <c r="M296" s="160"/>
      <c r="T296" s="161"/>
      <c r="AT296" s="156" t="s">
        <v>130</v>
      </c>
      <c r="AU296" s="156" t="s">
        <v>85</v>
      </c>
      <c r="AV296" s="13" t="s">
        <v>85</v>
      </c>
      <c r="AW296" s="13" t="s">
        <v>32</v>
      </c>
      <c r="AX296" s="13" t="s">
        <v>75</v>
      </c>
      <c r="AY296" s="156" t="s">
        <v>122</v>
      </c>
    </row>
    <row r="297" spans="2:65" s="14" customFormat="1" ht="11.25">
      <c r="B297" s="162"/>
      <c r="D297" s="149" t="s">
        <v>130</v>
      </c>
      <c r="E297" s="163" t="s">
        <v>1</v>
      </c>
      <c r="F297" s="164" t="s">
        <v>169</v>
      </c>
      <c r="H297" s="165">
        <v>238.5</v>
      </c>
      <c r="I297" s="166"/>
      <c r="L297" s="162"/>
      <c r="M297" s="167"/>
      <c r="T297" s="168"/>
      <c r="AT297" s="163" t="s">
        <v>130</v>
      </c>
      <c r="AU297" s="163" t="s">
        <v>85</v>
      </c>
      <c r="AV297" s="14" t="s">
        <v>139</v>
      </c>
      <c r="AW297" s="14" t="s">
        <v>32</v>
      </c>
      <c r="AX297" s="14" t="s">
        <v>75</v>
      </c>
      <c r="AY297" s="163" t="s">
        <v>122</v>
      </c>
    </row>
    <row r="298" spans="2:65" s="12" customFormat="1" ht="11.25">
      <c r="B298" s="148"/>
      <c r="D298" s="149" t="s">
        <v>130</v>
      </c>
      <c r="E298" s="150" t="s">
        <v>1</v>
      </c>
      <c r="F298" s="151" t="s">
        <v>170</v>
      </c>
      <c r="H298" s="150" t="s">
        <v>1</v>
      </c>
      <c r="I298" s="152"/>
      <c r="L298" s="148"/>
      <c r="M298" s="153"/>
      <c r="T298" s="154"/>
      <c r="AT298" s="150" t="s">
        <v>130</v>
      </c>
      <c r="AU298" s="150" t="s">
        <v>85</v>
      </c>
      <c r="AV298" s="12" t="s">
        <v>83</v>
      </c>
      <c r="AW298" s="12" t="s">
        <v>32</v>
      </c>
      <c r="AX298" s="12" t="s">
        <v>75</v>
      </c>
      <c r="AY298" s="150" t="s">
        <v>122</v>
      </c>
    </row>
    <row r="299" spans="2:65" s="13" customFormat="1" ht="11.25">
      <c r="B299" s="155"/>
      <c r="D299" s="149" t="s">
        <v>130</v>
      </c>
      <c r="E299" s="156" t="s">
        <v>1</v>
      </c>
      <c r="F299" s="157" t="s">
        <v>221</v>
      </c>
      <c r="H299" s="158">
        <v>23.85</v>
      </c>
      <c r="I299" s="159"/>
      <c r="L299" s="155"/>
      <c r="M299" s="160"/>
      <c r="T299" s="161"/>
      <c r="AT299" s="156" t="s">
        <v>130</v>
      </c>
      <c r="AU299" s="156" t="s">
        <v>85</v>
      </c>
      <c r="AV299" s="13" t="s">
        <v>85</v>
      </c>
      <c r="AW299" s="13" t="s">
        <v>32</v>
      </c>
      <c r="AX299" s="13" t="s">
        <v>75</v>
      </c>
      <c r="AY299" s="156" t="s">
        <v>122</v>
      </c>
    </row>
    <row r="300" spans="2:65" s="14" customFormat="1" ht="11.25">
      <c r="B300" s="162"/>
      <c r="D300" s="149" t="s">
        <v>130</v>
      </c>
      <c r="E300" s="163" t="s">
        <v>1</v>
      </c>
      <c r="F300" s="164" t="s">
        <v>169</v>
      </c>
      <c r="H300" s="165">
        <v>23.85</v>
      </c>
      <c r="I300" s="166"/>
      <c r="L300" s="162"/>
      <c r="M300" s="167"/>
      <c r="T300" s="168"/>
      <c r="AT300" s="163" t="s">
        <v>130</v>
      </c>
      <c r="AU300" s="163" t="s">
        <v>85</v>
      </c>
      <c r="AV300" s="14" t="s">
        <v>139</v>
      </c>
      <c r="AW300" s="14" t="s">
        <v>32</v>
      </c>
      <c r="AX300" s="14" t="s">
        <v>75</v>
      </c>
      <c r="AY300" s="163" t="s">
        <v>122</v>
      </c>
    </row>
    <row r="301" spans="2:65" s="15" customFormat="1" ht="11.25">
      <c r="B301" s="169"/>
      <c r="D301" s="149" t="s">
        <v>130</v>
      </c>
      <c r="E301" s="170" t="s">
        <v>1</v>
      </c>
      <c r="F301" s="171" t="s">
        <v>172</v>
      </c>
      <c r="H301" s="172">
        <v>262.35000000000002</v>
      </c>
      <c r="I301" s="173"/>
      <c r="L301" s="169"/>
      <c r="M301" s="174"/>
      <c r="T301" s="175"/>
      <c r="AT301" s="170" t="s">
        <v>130</v>
      </c>
      <c r="AU301" s="170" t="s">
        <v>85</v>
      </c>
      <c r="AV301" s="15" t="s">
        <v>128</v>
      </c>
      <c r="AW301" s="15" t="s">
        <v>32</v>
      </c>
      <c r="AX301" s="15" t="s">
        <v>83</v>
      </c>
      <c r="AY301" s="170" t="s">
        <v>122</v>
      </c>
    </row>
    <row r="302" spans="2:65" s="1" customFormat="1" ht="24.2" customHeight="1">
      <c r="B302" s="133"/>
      <c r="C302" s="134" t="s">
        <v>219</v>
      </c>
      <c r="D302" s="134" t="s">
        <v>124</v>
      </c>
      <c r="E302" s="135" t="s">
        <v>375</v>
      </c>
      <c r="F302" s="136" t="s">
        <v>376</v>
      </c>
      <c r="G302" s="137" t="s">
        <v>254</v>
      </c>
      <c r="H302" s="138">
        <v>59</v>
      </c>
      <c r="I302" s="139"/>
      <c r="J302" s="140">
        <f>ROUND(I302*H302,2)</f>
        <v>0</v>
      </c>
      <c r="K302" s="141"/>
      <c r="L302" s="32"/>
      <c r="M302" s="142" t="s">
        <v>1</v>
      </c>
      <c r="N302" s="143" t="s">
        <v>40</v>
      </c>
      <c r="P302" s="144">
        <f>O302*H302</f>
        <v>0</v>
      </c>
      <c r="Q302" s="144">
        <v>0</v>
      </c>
      <c r="R302" s="144">
        <f>Q302*H302</f>
        <v>0</v>
      </c>
      <c r="S302" s="144">
        <v>0</v>
      </c>
      <c r="T302" s="145">
        <f>S302*H302</f>
        <v>0</v>
      </c>
      <c r="AR302" s="146" t="s">
        <v>128</v>
      </c>
      <c r="AT302" s="146" t="s">
        <v>124</v>
      </c>
      <c r="AU302" s="146" t="s">
        <v>85</v>
      </c>
      <c r="AY302" s="17" t="s">
        <v>122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7" t="s">
        <v>83</v>
      </c>
      <c r="BK302" s="147">
        <f>ROUND(I302*H302,2)</f>
        <v>0</v>
      </c>
      <c r="BL302" s="17" t="s">
        <v>128</v>
      </c>
      <c r="BM302" s="146" t="s">
        <v>377</v>
      </c>
    </row>
    <row r="303" spans="2:65" s="13" customFormat="1" ht="11.25">
      <c r="B303" s="155"/>
      <c r="D303" s="149" t="s">
        <v>130</v>
      </c>
      <c r="E303" s="156" t="s">
        <v>1</v>
      </c>
      <c r="F303" s="157" t="s">
        <v>378</v>
      </c>
      <c r="H303" s="158">
        <v>59</v>
      </c>
      <c r="I303" s="159"/>
      <c r="L303" s="155"/>
      <c r="M303" s="160"/>
      <c r="T303" s="161"/>
      <c r="AT303" s="156" t="s">
        <v>130</v>
      </c>
      <c r="AU303" s="156" t="s">
        <v>85</v>
      </c>
      <c r="AV303" s="13" t="s">
        <v>85</v>
      </c>
      <c r="AW303" s="13" t="s">
        <v>32</v>
      </c>
      <c r="AX303" s="13" t="s">
        <v>83</v>
      </c>
      <c r="AY303" s="156" t="s">
        <v>122</v>
      </c>
    </row>
    <row r="304" spans="2:65" s="1" customFormat="1" ht="24.2" customHeight="1">
      <c r="B304" s="133"/>
      <c r="C304" s="134" t="s">
        <v>379</v>
      </c>
      <c r="D304" s="134" t="s">
        <v>124</v>
      </c>
      <c r="E304" s="135" t="s">
        <v>380</v>
      </c>
      <c r="F304" s="136" t="s">
        <v>381</v>
      </c>
      <c r="G304" s="137" t="s">
        <v>254</v>
      </c>
      <c r="H304" s="138">
        <v>7</v>
      </c>
      <c r="I304" s="139"/>
      <c r="J304" s="140">
        <f>ROUND(I304*H304,2)</f>
        <v>0</v>
      </c>
      <c r="K304" s="141"/>
      <c r="L304" s="32"/>
      <c r="M304" s="142" t="s">
        <v>1</v>
      </c>
      <c r="N304" s="143" t="s">
        <v>40</v>
      </c>
      <c r="P304" s="144">
        <f>O304*H304</f>
        <v>0</v>
      </c>
      <c r="Q304" s="144">
        <v>0</v>
      </c>
      <c r="R304" s="144">
        <f>Q304*H304</f>
        <v>0</v>
      </c>
      <c r="S304" s="144">
        <v>0</v>
      </c>
      <c r="T304" s="145">
        <f>S304*H304</f>
        <v>0</v>
      </c>
      <c r="AR304" s="146" t="s">
        <v>128</v>
      </c>
      <c r="AT304" s="146" t="s">
        <v>124</v>
      </c>
      <c r="AU304" s="146" t="s">
        <v>85</v>
      </c>
      <c r="AY304" s="17" t="s">
        <v>122</v>
      </c>
      <c r="BE304" s="147">
        <f>IF(N304="základní",J304,0)</f>
        <v>0</v>
      </c>
      <c r="BF304" s="147">
        <f>IF(N304="snížená",J304,0)</f>
        <v>0</v>
      </c>
      <c r="BG304" s="147">
        <f>IF(N304="zákl. přenesená",J304,0)</f>
        <v>0</v>
      </c>
      <c r="BH304" s="147">
        <f>IF(N304="sníž. přenesená",J304,0)</f>
        <v>0</v>
      </c>
      <c r="BI304" s="147">
        <f>IF(N304="nulová",J304,0)</f>
        <v>0</v>
      </c>
      <c r="BJ304" s="17" t="s">
        <v>83</v>
      </c>
      <c r="BK304" s="147">
        <f>ROUND(I304*H304,2)</f>
        <v>0</v>
      </c>
      <c r="BL304" s="17" t="s">
        <v>128</v>
      </c>
      <c r="BM304" s="146" t="s">
        <v>382</v>
      </c>
    </row>
    <row r="305" spans="2:65" s="12" customFormat="1" ht="11.25">
      <c r="B305" s="148"/>
      <c r="D305" s="149" t="s">
        <v>130</v>
      </c>
      <c r="E305" s="150" t="s">
        <v>1</v>
      </c>
      <c r="F305" s="151" t="s">
        <v>383</v>
      </c>
      <c r="H305" s="150" t="s">
        <v>1</v>
      </c>
      <c r="I305" s="152"/>
      <c r="L305" s="148"/>
      <c r="M305" s="153"/>
      <c r="T305" s="154"/>
      <c r="AT305" s="150" t="s">
        <v>130</v>
      </c>
      <c r="AU305" s="150" t="s">
        <v>85</v>
      </c>
      <c r="AV305" s="12" t="s">
        <v>83</v>
      </c>
      <c r="AW305" s="12" t="s">
        <v>32</v>
      </c>
      <c r="AX305" s="12" t="s">
        <v>75</v>
      </c>
      <c r="AY305" s="150" t="s">
        <v>122</v>
      </c>
    </row>
    <row r="306" spans="2:65" s="13" customFormat="1" ht="11.25">
      <c r="B306" s="155"/>
      <c r="D306" s="149" t="s">
        <v>130</v>
      </c>
      <c r="E306" s="156" t="s">
        <v>1</v>
      </c>
      <c r="F306" s="157" t="s">
        <v>173</v>
      </c>
      <c r="H306" s="158">
        <v>7</v>
      </c>
      <c r="I306" s="159"/>
      <c r="L306" s="155"/>
      <c r="M306" s="160"/>
      <c r="T306" s="161"/>
      <c r="AT306" s="156" t="s">
        <v>130</v>
      </c>
      <c r="AU306" s="156" t="s">
        <v>85</v>
      </c>
      <c r="AV306" s="13" t="s">
        <v>85</v>
      </c>
      <c r="AW306" s="13" t="s">
        <v>32</v>
      </c>
      <c r="AX306" s="13" t="s">
        <v>83</v>
      </c>
      <c r="AY306" s="156" t="s">
        <v>122</v>
      </c>
    </row>
    <row r="307" spans="2:65" s="1" customFormat="1" ht="33" customHeight="1">
      <c r="B307" s="133"/>
      <c r="C307" s="134" t="s">
        <v>384</v>
      </c>
      <c r="D307" s="134" t="s">
        <v>124</v>
      </c>
      <c r="E307" s="135" t="s">
        <v>385</v>
      </c>
      <c r="F307" s="136" t="s">
        <v>386</v>
      </c>
      <c r="G307" s="137" t="s">
        <v>254</v>
      </c>
      <c r="H307" s="138">
        <v>66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40</v>
      </c>
      <c r="P307" s="144">
        <f>O307*H307</f>
        <v>0</v>
      </c>
      <c r="Q307" s="144">
        <v>5.9999999999999995E-4</v>
      </c>
      <c r="R307" s="144">
        <f>Q307*H307</f>
        <v>3.9599999999999996E-2</v>
      </c>
      <c r="S307" s="144">
        <v>0</v>
      </c>
      <c r="T307" s="145">
        <f>S307*H307</f>
        <v>0</v>
      </c>
      <c r="AR307" s="146" t="s">
        <v>128</v>
      </c>
      <c r="AT307" s="146" t="s">
        <v>124</v>
      </c>
      <c r="AU307" s="146" t="s">
        <v>85</v>
      </c>
      <c r="AY307" s="17" t="s">
        <v>122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83</v>
      </c>
      <c r="BK307" s="147">
        <f>ROUND(I307*H307,2)</f>
        <v>0</v>
      </c>
      <c r="BL307" s="17" t="s">
        <v>128</v>
      </c>
      <c r="BM307" s="146" t="s">
        <v>387</v>
      </c>
    </row>
    <row r="308" spans="2:65" s="13" customFormat="1" ht="11.25">
      <c r="B308" s="155"/>
      <c r="D308" s="149" t="s">
        <v>130</v>
      </c>
      <c r="E308" s="156" t="s">
        <v>1</v>
      </c>
      <c r="F308" s="157" t="s">
        <v>378</v>
      </c>
      <c r="H308" s="158">
        <v>59</v>
      </c>
      <c r="I308" s="159"/>
      <c r="L308" s="155"/>
      <c r="M308" s="160"/>
      <c r="T308" s="161"/>
      <c r="AT308" s="156" t="s">
        <v>130</v>
      </c>
      <c r="AU308" s="156" t="s">
        <v>85</v>
      </c>
      <c r="AV308" s="13" t="s">
        <v>85</v>
      </c>
      <c r="AW308" s="13" t="s">
        <v>32</v>
      </c>
      <c r="AX308" s="13" t="s">
        <v>75</v>
      </c>
      <c r="AY308" s="156" t="s">
        <v>122</v>
      </c>
    </row>
    <row r="309" spans="2:65" s="12" customFormat="1" ht="11.25">
      <c r="B309" s="148"/>
      <c r="D309" s="149" t="s">
        <v>130</v>
      </c>
      <c r="E309" s="150" t="s">
        <v>1</v>
      </c>
      <c r="F309" s="151" t="s">
        <v>383</v>
      </c>
      <c r="H309" s="150" t="s">
        <v>1</v>
      </c>
      <c r="I309" s="152"/>
      <c r="L309" s="148"/>
      <c r="M309" s="153"/>
      <c r="T309" s="154"/>
      <c r="AT309" s="150" t="s">
        <v>130</v>
      </c>
      <c r="AU309" s="150" t="s">
        <v>85</v>
      </c>
      <c r="AV309" s="12" t="s">
        <v>83</v>
      </c>
      <c r="AW309" s="12" t="s">
        <v>32</v>
      </c>
      <c r="AX309" s="12" t="s">
        <v>75</v>
      </c>
      <c r="AY309" s="150" t="s">
        <v>122</v>
      </c>
    </row>
    <row r="310" spans="2:65" s="13" customFormat="1" ht="11.25">
      <c r="B310" s="155"/>
      <c r="D310" s="149" t="s">
        <v>130</v>
      </c>
      <c r="E310" s="156" t="s">
        <v>1</v>
      </c>
      <c r="F310" s="157" t="s">
        <v>173</v>
      </c>
      <c r="H310" s="158">
        <v>7</v>
      </c>
      <c r="I310" s="159"/>
      <c r="L310" s="155"/>
      <c r="M310" s="160"/>
      <c r="T310" s="161"/>
      <c r="AT310" s="156" t="s">
        <v>130</v>
      </c>
      <c r="AU310" s="156" t="s">
        <v>85</v>
      </c>
      <c r="AV310" s="13" t="s">
        <v>85</v>
      </c>
      <c r="AW310" s="13" t="s">
        <v>32</v>
      </c>
      <c r="AX310" s="13" t="s">
        <v>75</v>
      </c>
      <c r="AY310" s="156" t="s">
        <v>122</v>
      </c>
    </row>
    <row r="311" spans="2:65" s="15" customFormat="1" ht="11.25">
      <c r="B311" s="169"/>
      <c r="D311" s="149" t="s">
        <v>130</v>
      </c>
      <c r="E311" s="170" t="s">
        <v>1</v>
      </c>
      <c r="F311" s="171" t="s">
        <v>172</v>
      </c>
      <c r="H311" s="172">
        <v>66</v>
      </c>
      <c r="I311" s="173"/>
      <c r="L311" s="169"/>
      <c r="M311" s="174"/>
      <c r="T311" s="175"/>
      <c r="AT311" s="170" t="s">
        <v>130</v>
      </c>
      <c r="AU311" s="170" t="s">
        <v>85</v>
      </c>
      <c r="AV311" s="15" t="s">
        <v>128</v>
      </c>
      <c r="AW311" s="15" t="s">
        <v>32</v>
      </c>
      <c r="AX311" s="15" t="s">
        <v>83</v>
      </c>
      <c r="AY311" s="170" t="s">
        <v>122</v>
      </c>
    </row>
    <row r="312" spans="2:65" s="1" customFormat="1" ht="16.5" customHeight="1">
      <c r="B312" s="133"/>
      <c r="C312" s="134" t="s">
        <v>388</v>
      </c>
      <c r="D312" s="134" t="s">
        <v>124</v>
      </c>
      <c r="E312" s="135" t="s">
        <v>389</v>
      </c>
      <c r="F312" s="136" t="s">
        <v>390</v>
      </c>
      <c r="G312" s="137" t="s">
        <v>254</v>
      </c>
      <c r="H312" s="138">
        <v>59</v>
      </c>
      <c r="I312" s="139"/>
      <c r="J312" s="140">
        <f>ROUND(I312*H312,2)</f>
        <v>0</v>
      </c>
      <c r="K312" s="141"/>
      <c r="L312" s="32"/>
      <c r="M312" s="142" t="s">
        <v>1</v>
      </c>
      <c r="N312" s="143" t="s">
        <v>40</v>
      </c>
      <c r="P312" s="144">
        <f>O312*H312</f>
        <v>0</v>
      </c>
      <c r="Q312" s="144">
        <v>0</v>
      </c>
      <c r="R312" s="144">
        <f>Q312*H312</f>
        <v>0</v>
      </c>
      <c r="S312" s="144">
        <v>0</v>
      </c>
      <c r="T312" s="145">
        <f>S312*H312</f>
        <v>0</v>
      </c>
      <c r="AR312" s="146" t="s">
        <v>128</v>
      </c>
      <c r="AT312" s="146" t="s">
        <v>124</v>
      </c>
      <c r="AU312" s="146" t="s">
        <v>85</v>
      </c>
      <c r="AY312" s="17" t="s">
        <v>122</v>
      </c>
      <c r="BE312" s="147">
        <f>IF(N312="základní",J312,0)</f>
        <v>0</v>
      </c>
      <c r="BF312" s="147">
        <f>IF(N312="snížená",J312,0)</f>
        <v>0</v>
      </c>
      <c r="BG312" s="147">
        <f>IF(N312="zákl. přenesená",J312,0)</f>
        <v>0</v>
      </c>
      <c r="BH312" s="147">
        <f>IF(N312="sníž. přenesená",J312,0)</f>
        <v>0</v>
      </c>
      <c r="BI312" s="147">
        <f>IF(N312="nulová",J312,0)</f>
        <v>0</v>
      </c>
      <c r="BJ312" s="17" t="s">
        <v>83</v>
      </c>
      <c r="BK312" s="147">
        <f>ROUND(I312*H312,2)</f>
        <v>0</v>
      </c>
      <c r="BL312" s="17" t="s">
        <v>128</v>
      </c>
      <c r="BM312" s="146" t="s">
        <v>391</v>
      </c>
    </row>
    <row r="313" spans="2:65" s="13" customFormat="1" ht="11.25">
      <c r="B313" s="155"/>
      <c r="D313" s="149" t="s">
        <v>130</v>
      </c>
      <c r="E313" s="156" t="s">
        <v>1</v>
      </c>
      <c r="F313" s="157" t="s">
        <v>378</v>
      </c>
      <c r="H313" s="158">
        <v>59</v>
      </c>
      <c r="I313" s="159"/>
      <c r="L313" s="155"/>
      <c r="M313" s="160"/>
      <c r="T313" s="161"/>
      <c r="AT313" s="156" t="s">
        <v>130</v>
      </c>
      <c r="AU313" s="156" t="s">
        <v>85</v>
      </c>
      <c r="AV313" s="13" t="s">
        <v>85</v>
      </c>
      <c r="AW313" s="13" t="s">
        <v>32</v>
      </c>
      <c r="AX313" s="13" t="s">
        <v>83</v>
      </c>
      <c r="AY313" s="156" t="s">
        <v>122</v>
      </c>
    </row>
    <row r="314" spans="2:65" s="1" customFormat="1" ht="24.2" customHeight="1">
      <c r="B314" s="133"/>
      <c r="C314" s="134" t="s">
        <v>392</v>
      </c>
      <c r="D314" s="134" t="s">
        <v>124</v>
      </c>
      <c r="E314" s="135" t="s">
        <v>393</v>
      </c>
      <c r="F314" s="136" t="s">
        <v>394</v>
      </c>
      <c r="G314" s="137" t="s">
        <v>254</v>
      </c>
      <c r="H314" s="138">
        <v>12</v>
      </c>
      <c r="I314" s="139"/>
      <c r="J314" s="140">
        <f>ROUND(I314*H314,2)</f>
        <v>0</v>
      </c>
      <c r="K314" s="141"/>
      <c r="L314" s="32"/>
      <c r="M314" s="142" t="s">
        <v>1</v>
      </c>
      <c r="N314" s="143" t="s">
        <v>40</v>
      </c>
      <c r="P314" s="144">
        <f>O314*H314</f>
        <v>0</v>
      </c>
      <c r="Q314" s="144">
        <v>0</v>
      </c>
      <c r="R314" s="144">
        <f>Q314*H314</f>
        <v>0</v>
      </c>
      <c r="S314" s="144">
        <v>0</v>
      </c>
      <c r="T314" s="145">
        <f>S314*H314</f>
        <v>0</v>
      </c>
      <c r="AR314" s="146" t="s">
        <v>128</v>
      </c>
      <c r="AT314" s="146" t="s">
        <v>124</v>
      </c>
      <c r="AU314" s="146" t="s">
        <v>85</v>
      </c>
      <c r="AY314" s="17" t="s">
        <v>122</v>
      </c>
      <c r="BE314" s="147">
        <f>IF(N314="základní",J314,0)</f>
        <v>0</v>
      </c>
      <c r="BF314" s="147">
        <f>IF(N314="snížená",J314,0)</f>
        <v>0</v>
      </c>
      <c r="BG314" s="147">
        <f>IF(N314="zákl. přenesená",J314,0)</f>
        <v>0</v>
      </c>
      <c r="BH314" s="147">
        <f>IF(N314="sníž. přenesená",J314,0)</f>
        <v>0</v>
      </c>
      <c r="BI314" s="147">
        <f>IF(N314="nulová",J314,0)</f>
        <v>0</v>
      </c>
      <c r="BJ314" s="17" t="s">
        <v>83</v>
      </c>
      <c r="BK314" s="147">
        <f>ROUND(I314*H314,2)</f>
        <v>0</v>
      </c>
      <c r="BL314" s="17" t="s">
        <v>128</v>
      </c>
      <c r="BM314" s="146" t="s">
        <v>395</v>
      </c>
    </row>
    <row r="315" spans="2:65" s="12" customFormat="1" ht="11.25">
      <c r="B315" s="148"/>
      <c r="D315" s="149" t="s">
        <v>130</v>
      </c>
      <c r="E315" s="150" t="s">
        <v>1</v>
      </c>
      <c r="F315" s="151" t="s">
        <v>396</v>
      </c>
      <c r="H315" s="150" t="s">
        <v>1</v>
      </c>
      <c r="I315" s="152"/>
      <c r="L315" s="148"/>
      <c r="M315" s="153"/>
      <c r="T315" s="154"/>
      <c r="AT315" s="150" t="s">
        <v>130</v>
      </c>
      <c r="AU315" s="150" t="s">
        <v>85</v>
      </c>
      <c r="AV315" s="12" t="s">
        <v>83</v>
      </c>
      <c r="AW315" s="12" t="s">
        <v>32</v>
      </c>
      <c r="AX315" s="12" t="s">
        <v>75</v>
      </c>
      <c r="AY315" s="150" t="s">
        <v>122</v>
      </c>
    </row>
    <row r="316" spans="2:65" s="13" customFormat="1" ht="11.25">
      <c r="B316" s="155"/>
      <c r="D316" s="149" t="s">
        <v>130</v>
      </c>
      <c r="E316" s="156" t="s">
        <v>1</v>
      </c>
      <c r="F316" s="157" t="s">
        <v>397</v>
      </c>
      <c r="H316" s="158">
        <v>5</v>
      </c>
      <c r="I316" s="159"/>
      <c r="L316" s="155"/>
      <c r="M316" s="160"/>
      <c r="T316" s="161"/>
      <c r="AT316" s="156" t="s">
        <v>130</v>
      </c>
      <c r="AU316" s="156" t="s">
        <v>85</v>
      </c>
      <c r="AV316" s="13" t="s">
        <v>85</v>
      </c>
      <c r="AW316" s="13" t="s">
        <v>32</v>
      </c>
      <c r="AX316" s="13" t="s">
        <v>75</v>
      </c>
      <c r="AY316" s="156" t="s">
        <v>122</v>
      </c>
    </row>
    <row r="317" spans="2:65" s="12" customFormat="1" ht="11.25">
      <c r="B317" s="148"/>
      <c r="D317" s="149" t="s">
        <v>130</v>
      </c>
      <c r="E317" s="150" t="s">
        <v>1</v>
      </c>
      <c r="F317" s="151" t="s">
        <v>383</v>
      </c>
      <c r="H317" s="150" t="s">
        <v>1</v>
      </c>
      <c r="I317" s="152"/>
      <c r="L317" s="148"/>
      <c r="M317" s="153"/>
      <c r="T317" s="154"/>
      <c r="AT317" s="150" t="s">
        <v>130</v>
      </c>
      <c r="AU317" s="150" t="s">
        <v>85</v>
      </c>
      <c r="AV317" s="12" t="s">
        <v>83</v>
      </c>
      <c r="AW317" s="12" t="s">
        <v>32</v>
      </c>
      <c r="AX317" s="12" t="s">
        <v>75</v>
      </c>
      <c r="AY317" s="150" t="s">
        <v>122</v>
      </c>
    </row>
    <row r="318" spans="2:65" s="13" customFormat="1" ht="11.25">
      <c r="B318" s="155"/>
      <c r="D318" s="149" t="s">
        <v>130</v>
      </c>
      <c r="E318" s="156" t="s">
        <v>1</v>
      </c>
      <c r="F318" s="157" t="s">
        <v>173</v>
      </c>
      <c r="H318" s="158">
        <v>7</v>
      </c>
      <c r="I318" s="159"/>
      <c r="L318" s="155"/>
      <c r="M318" s="160"/>
      <c r="T318" s="161"/>
      <c r="AT318" s="156" t="s">
        <v>130</v>
      </c>
      <c r="AU318" s="156" t="s">
        <v>85</v>
      </c>
      <c r="AV318" s="13" t="s">
        <v>85</v>
      </c>
      <c r="AW318" s="13" t="s">
        <v>32</v>
      </c>
      <c r="AX318" s="13" t="s">
        <v>75</v>
      </c>
      <c r="AY318" s="156" t="s">
        <v>122</v>
      </c>
    </row>
    <row r="319" spans="2:65" s="15" customFormat="1" ht="11.25">
      <c r="B319" s="169"/>
      <c r="D319" s="149" t="s">
        <v>130</v>
      </c>
      <c r="E319" s="170" t="s">
        <v>1</v>
      </c>
      <c r="F319" s="171" t="s">
        <v>172</v>
      </c>
      <c r="H319" s="172">
        <v>12</v>
      </c>
      <c r="I319" s="173"/>
      <c r="L319" s="169"/>
      <c r="M319" s="174"/>
      <c r="T319" s="175"/>
      <c r="AT319" s="170" t="s">
        <v>130</v>
      </c>
      <c r="AU319" s="170" t="s">
        <v>85</v>
      </c>
      <c r="AV319" s="15" t="s">
        <v>128</v>
      </c>
      <c r="AW319" s="15" t="s">
        <v>32</v>
      </c>
      <c r="AX319" s="15" t="s">
        <v>83</v>
      </c>
      <c r="AY319" s="170" t="s">
        <v>122</v>
      </c>
    </row>
    <row r="320" spans="2:65" s="1" customFormat="1" ht="16.5" customHeight="1">
      <c r="B320" s="133"/>
      <c r="C320" s="134" t="s">
        <v>398</v>
      </c>
      <c r="D320" s="134" t="s">
        <v>124</v>
      </c>
      <c r="E320" s="135" t="s">
        <v>399</v>
      </c>
      <c r="F320" s="136" t="s">
        <v>400</v>
      </c>
      <c r="G320" s="137" t="s">
        <v>127</v>
      </c>
      <c r="H320" s="138">
        <v>1732.21</v>
      </c>
      <c r="I320" s="139"/>
      <c r="J320" s="140">
        <f>ROUND(I320*H320,2)</f>
        <v>0</v>
      </c>
      <c r="K320" s="141"/>
      <c r="L320" s="32"/>
      <c r="M320" s="142" t="s">
        <v>1</v>
      </c>
      <c r="N320" s="143" t="s">
        <v>40</v>
      </c>
      <c r="P320" s="144">
        <f>O320*H320</f>
        <v>0</v>
      </c>
      <c r="Q320" s="144">
        <v>0</v>
      </c>
      <c r="R320" s="144">
        <f>Q320*H320</f>
        <v>0</v>
      </c>
      <c r="S320" s="144">
        <v>0.01</v>
      </c>
      <c r="T320" s="145">
        <f>S320*H320</f>
        <v>17.322100000000002</v>
      </c>
      <c r="AR320" s="146" t="s">
        <v>128</v>
      </c>
      <c r="AT320" s="146" t="s">
        <v>124</v>
      </c>
      <c r="AU320" s="146" t="s">
        <v>85</v>
      </c>
      <c r="AY320" s="17" t="s">
        <v>122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7" t="s">
        <v>83</v>
      </c>
      <c r="BK320" s="147">
        <f>ROUND(I320*H320,2)</f>
        <v>0</v>
      </c>
      <c r="BL320" s="17" t="s">
        <v>128</v>
      </c>
      <c r="BM320" s="146" t="s">
        <v>401</v>
      </c>
    </row>
    <row r="321" spans="2:65" s="12" customFormat="1" ht="11.25">
      <c r="B321" s="148"/>
      <c r="D321" s="149" t="s">
        <v>130</v>
      </c>
      <c r="E321" s="150" t="s">
        <v>1</v>
      </c>
      <c r="F321" s="151" t="s">
        <v>402</v>
      </c>
      <c r="H321" s="150" t="s">
        <v>1</v>
      </c>
      <c r="I321" s="152"/>
      <c r="L321" s="148"/>
      <c r="M321" s="153"/>
      <c r="T321" s="154"/>
      <c r="AT321" s="150" t="s">
        <v>130</v>
      </c>
      <c r="AU321" s="150" t="s">
        <v>85</v>
      </c>
      <c r="AV321" s="12" t="s">
        <v>83</v>
      </c>
      <c r="AW321" s="12" t="s">
        <v>32</v>
      </c>
      <c r="AX321" s="12" t="s">
        <v>75</v>
      </c>
      <c r="AY321" s="150" t="s">
        <v>122</v>
      </c>
    </row>
    <row r="322" spans="2:65" s="13" customFormat="1" ht="11.25">
      <c r="B322" s="155"/>
      <c r="D322" s="149" t="s">
        <v>130</v>
      </c>
      <c r="E322" s="156" t="s">
        <v>1</v>
      </c>
      <c r="F322" s="157" t="s">
        <v>403</v>
      </c>
      <c r="H322" s="158">
        <v>232.21</v>
      </c>
      <c r="I322" s="159"/>
      <c r="L322" s="155"/>
      <c r="M322" s="160"/>
      <c r="T322" s="161"/>
      <c r="AT322" s="156" t="s">
        <v>130</v>
      </c>
      <c r="AU322" s="156" t="s">
        <v>85</v>
      </c>
      <c r="AV322" s="13" t="s">
        <v>85</v>
      </c>
      <c r="AW322" s="13" t="s">
        <v>32</v>
      </c>
      <c r="AX322" s="13" t="s">
        <v>75</v>
      </c>
      <c r="AY322" s="156" t="s">
        <v>122</v>
      </c>
    </row>
    <row r="323" spans="2:65" s="12" customFormat="1" ht="11.25">
      <c r="B323" s="148"/>
      <c r="D323" s="149" t="s">
        <v>130</v>
      </c>
      <c r="E323" s="150" t="s">
        <v>1</v>
      </c>
      <c r="F323" s="151" t="s">
        <v>404</v>
      </c>
      <c r="H323" s="150" t="s">
        <v>1</v>
      </c>
      <c r="I323" s="152"/>
      <c r="L323" s="148"/>
      <c r="M323" s="153"/>
      <c r="T323" s="154"/>
      <c r="AT323" s="150" t="s">
        <v>130</v>
      </c>
      <c r="AU323" s="150" t="s">
        <v>85</v>
      </c>
      <c r="AV323" s="12" t="s">
        <v>83</v>
      </c>
      <c r="AW323" s="12" t="s">
        <v>32</v>
      </c>
      <c r="AX323" s="12" t="s">
        <v>75</v>
      </c>
      <c r="AY323" s="150" t="s">
        <v>122</v>
      </c>
    </row>
    <row r="324" spans="2:65" s="13" customFormat="1" ht="11.25">
      <c r="B324" s="155"/>
      <c r="D324" s="149" t="s">
        <v>130</v>
      </c>
      <c r="E324" s="156" t="s">
        <v>1</v>
      </c>
      <c r="F324" s="157" t="s">
        <v>405</v>
      </c>
      <c r="H324" s="158">
        <v>1500</v>
      </c>
      <c r="I324" s="159"/>
      <c r="L324" s="155"/>
      <c r="M324" s="160"/>
      <c r="T324" s="161"/>
      <c r="AT324" s="156" t="s">
        <v>130</v>
      </c>
      <c r="AU324" s="156" t="s">
        <v>85</v>
      </c>
      <c r="AV324" s="13" t="s">
        <v>85</v>
      </c>
      <c r="AW324" s="13" t="s">
        <v>32</v>
      </c>
      <c r="AX324" s="13" t="s">
        <v>75</v>
      </c>
      <c r="AY324" s="156" t="s">
        <v>122</v>
      </c>
    </row>
    <row r="325" spans="2:65" s="15" customFormat="1" ht="11.25">
      <c r="B325" s="169"/>
      <c r="D325" s="149" t="s">
        <v>130</v>
      </c>
      <c r="E325" s="170" t="s">
        <v>1</v>
      </c>
      <c r="F325" s="171" t="s">
        <v>172</v>
      </c>
      <c r="H325" s="172">
        <v>1732.21</v>
      </c>
      <c r="I325" s="173"/>
      <c r="L325" s="169"/>
      <c r="M325" s="174"/>
      <c r="T325" s="175"/>
      <c r="AT325" s="170" t="s">
        <v>130</v>
      </c>
      <c r="AU325" s="170" t="s">
        <v>85</v>
      </c>
      <c r="AV325" s="15" t="s">
        <v>128</v>
      </c>
      <c r="AW325" s="15" t="s">
        <v>32</v>
      </c>
      <c r="AX325" s="15" t="s">
        <v>83</v>
      </c>
      <c r="AY325" s="170" t="s">
        <v>122</v>
      </c>
    </row>
    <row r="326" spans="2:65" s="1" customFormat="1" ht="24.2" customHeight="1">
      <c r="B326" s="133"/>
      <c r="C326" s="134" t="s">
        <v>406</v>
      </c>
      <c r="D326" s="134" t="s">
        <v>124</v>
      </c>
      <c r="E326" s="135" t="s">
        <v>407</v>
      </c>
      <c r="F326" s="136" t="s">
        <v>408</v>
      </c>
      <c r="G326" s="137" t="s">
        <v>127</v>
      </c>
      <c r="H326" s="138">
        <v>232.21</v>
      </c>
      <c r="I326" s="139"/>
      <c r="J326" s="140">
        <f>ROUND(I326*H326,2)</f>
        <v>0</v>
      </c>
      <c r="K326" s="141"/>
      <c r="L326" s="32"/>
      <c r="M326" s="142" t="s">
        <v>1</v>
      </c>
      <c r="N326" s="143" t="s">
        <v>40</v>
      </c>
      <c r="P326" s="144">
        <f>O326*H326</f>
        <v>0</v>
      </c>
      <c r="Q326" s="144">
        <v>0</v>
      </c>
      <c r="R326" s="144">
        <f>Q326*H326</f>
        <v>0</v>
      </c>
      <c r="S326" s="144">
        <v>0.02</v>
      </c>
      <c r="T326" s="145">
        <f>S326*H326</f>
        <v>4.6442000000000005</v>
      </c>
      <c r="AR326" s="146" t="s">
        <v>128</v>
      </c>
      <c r="AT326" s="146" t="s">
        <v>124</v>
      </c>
      <c r="AU326" s="146" t="s">
        <v>85</v>
      </c>
      <c r="AY326" s="17" t="s">
        <v>122</v>
      </c>
      <c r="BE326" s="147">
        <f>IF(N326="základní",J326,0)</f>
        <v>0</v>
      </c>
      <c r="BF326" s="147">
        <f>IF(N326="snížená",J326,0)</f>
        <v>0</v>
      </c>
      <c r="BG326" s="147">
        <f>IF(N326="zákl. přenesená",J326,0)</f>
        <v>0</v>
      </c>
      <c r="BH326" s="147">
        <f>IF(N326="sníž. přenesená",J326,0)</f>
        <v>0</v>
      </c>
      <c r="BI326" s="147">
        <f>IF(N326="nulová",J326,0)</f>
        <v>0</v>
      </c>
      <c r="BJ326" s="17" t="s">
        <v>83</v>
      </c>
      <c r="BK326" s="147">
        <f>ROUND(I326*H326,2)</f>
        <v>0</v>
      </c>
      <c r="BL326" s="17" t="s">
        <v>128</v>
      </c>
      <c r="BM326" s="146" t="s">
        <v>409</v>
      </c>
    </row>
    <row r="327" spans="2:65" s="12" customFormat="1" ht="22.5">
      <c r="B327" s="148"/>
      <c r="D327" s="149" t="s">
        <v>130</v>
      </c>
      <c r="E327" s="150" t="s">
        <v>1</v>
      </c>
      <c r="F327" s="151" t="s">
        <v>410</v>
      </c>
      <c r="H327" s="150" t="s">
        <v>1</v>
      </c>
      <c r="I327" s="152"/>
      <c r="L327" s="148"/>
      <c r="M327" s="153"/>
      <c r="T327" s="154"/>
      <c r="AT327" s="150" t="s">
        <v>130</v>
      </c>
      <c r="AU327" s="150" t="s">
        <v>85</v>
      </c>
      <c r="AV327" s="12" t="s">
        <v>83</v>
      </c>
      <c r="AW327" s="12" t="s">
        <v>32</v>
      </c>
      <c r="AX327" s="12" t="s">
        <v>75</v>
      </c>
      <c r="AY327" s="150" t="s">
        <v>122</v>
      </c>
    </row>
    <row r="328" spans="2:65" s="13" customFormat="1" ht="11.25">
      <c r="B328" s="155"/>
      <c r="D328" s="149" t="s">
        <v>130</v>
      </c>
      <c r="E328" s="156" t="s">
        <v>1</v>
      </c>
      <c r="F328" s="157" t="s">
        <v>403</v>
      </c>
      <c r="H328" s="158">
        <v>232.21</v>
      </c>
      <c r="I328" s="159"/>
      <c r="L328" s="155"/>
      <c r="M328" s="160"/>
      <c r="T328" s="161"/>
      <c r="AT328" s="156" t="s">
        <v>130</v>
      </c>
      <c r="AU328" s="156" t="s">
        <v>85</v>
      </c>
      <c r="AV328" s="13" t="s">
        <v>85</v>
      </c>
      <c r="AW328" s="13" t="s">
        <v>32</v>
      </c>
      <c r="AX328" s="13" t="s">
        <v>83</v>
      </c>
      <c r="AY328" s="156" t="s">
        <v>122</v>
      </c>
    </row>
    <row r="329" spans="2:65" s="11" customFormat="1" ht="22.9" customHeight="1">
      <c r="B329" s="121"/>
      <c r="D329" s="122" t="s">
        <v>74</v>
      </c>
      <c r="E329" s="131" t="s">
        <v>411</v>
      </c>
      <c r="F329" s="131" t="s">
        <v>412</v>
      </c>
      <c r="I329" s="124"/>
      <c r="J329" s="132">
        <f>BK329</f>
        <v>0</v>
      </c>
      <c r="L329" s="121"/>
      <c r="M329" s="126"/>
      <c r="P329" s="127">
        <f>SUM(P330:P340)</f>
        <v>0</v>
      </c>
      <c r="R329" s="127">
        <f>SUM(R330:R340)</f>
        <v>0</v>
      </c>
      <c r="T329" s="128">
        <f>SUM(T330:T340)</f>
        <v>0</v>
      </c>
      <c r="AR329" s="122" t="s">
        <v>83</v>
      </c>
      <c r="AT329" s="129" t="s">
        <v>74</v>
      </c>
      <c r="AU329" s="129" t="s">
        <v>83</v>
      </c>
      <c r="AY329" s="122" t="s">
        <v>122</v>
      </c>
      <c r="BK329" s="130">
        <f>SUM(BK330:BK340)</f>
        <v>0</v>
      </c>
    </row>
    <row r="330" spans="2:65" s="1" customFormat="1" ht="21.75" customHeight="1">
      <c r="B330" s="133"/>
      <c r="C330" s="134" t="s">
        <v>413</v>
      </c>
      <c r="D330" s="134" t="s">
        <v>124</v>
      </c>
      <c r="E330" s="135" t="s">
        <v>414</v>
      </c>
      <c r="F330" s="136" t="s">
        <v>415</v>
      </c>
      <c r="G330" s="137" t="s">
        <v>202</v>
      </c>
      <c r="H330" s="138">
        <v>101.795</v>
      </c>
      <c r="I330" s="139"/>
      <c r="J330" s="140">
        <f>ROUND(I330*H330,2)</f>
        <v>0</v>
      </c>
      <c r="K330" s="141"/>
      <c r="L330" s="32"/>
      <c r="M330" s="142" t="s">
        <v>1</v>
      </c>
      <c r="N330" s="143" t="s">
        <v>40</v>
      </c>
      <c r="P330" s="144">
        <f>O330*H330</f>
        <v>0</v>
      </c>
      <c r="Q330" s="144">
        <v>0</v>
      </c>
      <c r="R330" s="144">
        <f>Q330*H330</f>
        <v>0</v>
      </c>
      <c r="S330" s="144">
        <v>0</v>
      </c>
      <c r="T330" s="145">
        <f>S330*H330</f>
        <v>0</v>
      </c>
      <c r="AR330" s="146" t="s">
        <v>128</v>
      </c>
      <c r="AT330" s="146" t="s">
        <v>124</v>
      </c>
      <c r="AU330" s="146" t="s">
        <v>85</v>
      </c>
      <c r="AY330" s="17" t="s">
        <v>122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7" t="s">
        <v>83</v>
      </c>
      <c r="BK330" s="147">
        <f>ROUND(I330*H330,2)</f>
        <v>0</v>
      </c>
      <c r="BL330" s="17" t="s">
        <v>128</v>
      </c>
      <c r="BM330" s="146" t="s">
        <v>416</v>
      </c>
    </row>
    <row r="331" spans="2:65" s="1" customFormat="1" ht="24.2" customHeight="1">
      <c r="B331" s="133"/>
      <c r="C331" s="134" t="s">
        <v>417</v>
      </c>
      <c r="D331" s="134" t="s">
        <v>124</v>
      </c>
      <c r="E331" s="135" t="s">
        <v>418</v>
      </c>
      <c r="F331" s="136" t="s">
        <v>419</v>
      </c>
      <c r="G331" s="137" t="s">
        <v>202</v>
      </c>
      <c r="H331" s="138">
        <v>1934.105</v>
      </c>
      <c r="I331" s="139"/>
      <c r="J331" s="140">
        <f>ROUND(I331*H331,2)</f>
        <v>0</v>
      </c>
      <c r="K331" s="141"/>
      <c r="L331" s="32"/>
      <c r="M331" s="142" t="s">
        <v>1</v>
      </c>
      <c r="N331" s="143" t="s">
        <v>40</v>
      </c>
      <c r="P331" s="144">
        <f>O331*H331</f>
        <v>0</v>
      </c>
      <c r="Q331" s="144">
        <v>0</v>
      </c>
      <c r="R331" s="144">
        <f>Q331*H331</f>
        <v>0</v>
      </c>
      <c r="S331" s="144">
        <v>0</v>
      </c>
      <c r="T331" s="145">
        <f>S331*H331</f>
        <v>0</v>
      </c>
      <c r="AR331" s="146" t="s">
        <v>128</v>
      </c>
      <c r="AT331" s="146" t="s">
        <v>124</v>
      </c>
      <c r="AU331" s="146" t="s">
        <v>85</v>
      </c>
      <c r="AY331" s="17" t="s">
        <v>122</v>
      </c>
      <c r="BE331" s="147">
        <f>IF(N331="základní",J331,0)</f>
        <v>0</v>
      </c>
      <c r="BF331" s="147">
        <f>IF(N331="snížená",J331,0)</f>
        <v>0</v>
      </c>
      <c r="BG331" s="147">
        <f>IF(N331="zákl. přenesená",J331,0)</f>
        <v>0</v>
      </c>
      <c r="BH331" s="147">
        <f>IF(N331="sníž. přenesená",J331,0)</f>
        <v>0</v>
      </c>
      <c r="BI331" s="147">
        <f>IF(N331="nulová",J331,0)</f>
        <v>0</v>
      </c>
      <c r="BJ331" s="17" t="s">
        <v>83</v>
      </c>
      <c r="BK331" s="147">
        <f>ROUND(I331*H331,2)</f>
        <v>0</v>
      </c>
      <c r="BL331" s="17" t="s">
        <v>128</v>
      </c>
      <c r="BM331" s="146" t="s">
        <v>420</v>
      </c>
    </row>
    <row r="332" spans="2:65" s="13" customFormat="1" ht="11.25">
      <c r="B332" s="155"/>
      <c r="D332" s="149" t="s">
        <v>130</v>
      </c>
      <c r="F332" s="157" t="s">
        <v>421</v>
      </c>
      <c r="H332" s="158">
        <v>1934.105</v>
      </c>
      <c r="I332" s="159"/>
      <c r="L332" s="155"/>
      <c r="M332" s="160"/>
      <c r="T332" s="161"/>
      <c r="AT332" s="156" t="s">
        <v>130</v>
      </c>
      <c r="AU332" s="156" t="s">
        <v>85</v>
      </c>
      <c r="AV332" s="13" t="s">
        <v>85</v>
      </c>
      <c r="AW332" s="13" t="s">
        <v>3</v>
      </c>
      <c r="AX332" s="13" t="s">
        <v>83</v>
      </c>
      <c r="AY332" s="156" t="s">
        <v>122</v>
      </c>
    </row>
    <row r="333" spans="2:65" s="1" customFormat="1" ht="44.25" customHeight="1">
      <c r="B333" s="133"/>
      <c r="C333" s="134" t="s">
        <v>422</v>
      </c>
      <c r="D333" s="134" t="s">
        <v>124</v>
      </c>
      <c r="E333" s="135" t="s">
        <v>423</v>
      </c>
      <c r="F333" s="136" t="s">
        <v>424</v>
      </c>
      <c r="G333" s="137" t="s">
        <v>202</v>
      </c>
      <c r="H333" s="138">
        <v>68.605999999999995</v>
      </c>
      <c r="I333" s="139"/>
      <c r="J333" s="140">
        <f>ROUND(I333*H333,2)</f>
        <v>0</v>
      </c>
      <c r="K333" s="141"/>
      <c r="L333" s="32"/>
      <c r="M333" s="142" t="s">
        <v>1</v>
      </c>
      <c r="N333" s="143" t="s">
        <v>40</v>
      </c>
      <c r="P333" s="144">
        <f>O333*H333</f>
        <v>0</v>
      </c>
      <c r="Q333" s="144">
        <v>0</v>
      </c>
      <c r="R333" s="144">
        <f>Q333*H333</f>
        <v>0</v>
      </c>
      <c r="S333" s="144">
        <v>0</v>
      </c>
      <c r="T333" s="145">
        <f>S333*H333</f>
        <v>0</v>
      </c>
      <c r="AR333" s="146" t="s">
        <v>128</v>
      </c>
      <c r="AT333" s="146" t="s">
        <v>124</v>
      </c>
      <c r="AU333" s="146" t="s">
        <v>85</v>
      </c>
      <c r="AY333" s="17" t="s">
        <v>122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7" t="s">
        <v>83</v>
      </c>
      <c r="BK333" s="147">
        <f>ROUND(I333*H333,2)</f>
        <v>0</v>
      </c>
      <c r="BL333" s="17" t="s">
        <v>128</v>
      </c>
      <c r="BM333" s="146" t="s">
        <v>425</v>
      </c>
    </row>
    <row r="334" spans="2:65" s="12" customFormat="1" ht="11.25">
      <c r="B334" s="148"/>
      <c r="D334" s="149" t="s">
        <v>130</v>
      </c>
      <c r="E334" s="150" t="s">
        <v>1</v>
      </c>
      <c r="F334" s="151" t="s">
        <v>426</v>
      </c>
      <c r="H334" s="150" t="s">
        <v>1</v>
      </c>
      <c r="I334" s="152"/>
      <c r="L334" s="148"/>
      <c r="M334" s="153"/>
      <c r="T334" s="154"/>
      <c r="AT334" s="150" t="s">
        <v>130</v>
      </c>
      <c r="AU334" s="150" t="s">
        <v>85</v>
      </c>
      <c r="AV334" s="12" t="s">
        <v>83</v>
      </c>
      <c r="AW334" s="12" t="s">
        <v>32</v>
      </c>
      <c r="AX334" s="12" t="s">
        <v>75</v>
      </c>
      <c r="AY334" s="150" t="s">
        <v>122</v>
      </c>
    </row>
    <row r="335" spans="2:65" s="13" customFormat="1" ht="11.25">
      <c r="B335" s="155"/>
      <c r="D335" s="149" t="s">
        <v>130</v>
      </c>
      <c r="E335" s="156" t="s">
        <v>1</v>
      </c>
      <c r="F335" s="157" t="s">
        <v>427</v>
      </c>
      <c r="H335" s="158">
        <v>46.64</v>
      </c>
      <c r="I335" s="159"/>
      <c r="L335" s="155"/>
      <c r="M335" s="160"/>
      <c r="T335" s="161"/>
      <c r="AT335" s="156" t="s">
        <v>130</v>
      </c>
      <c r="AU335" s="156" t="s">
        <v>85</v>
      </c>
      <c r="AV335" s="13" t="s">
        <v>85</v>
      </c>
      <c r="AW335" s="13" t="s">
        <v>32</v>
      </c>
      <c r="AX335" s="13" t="s">
        <v>75</v>
      </c>
      <c r="AY335" s="156" t="s">
        <v>122</v>
      </c>
    </row>
    <row r="336" spans="2:65" s="12" customFormat="1" ht="11.25">
      <c r="B336" s="148"/>
      <c r="D336" s="149" t="s">
        <v>130</v>
      </c>
      <c r="E336" s="150" t="s">
        <v>1</v>
      </c>
      <c r="F336" s="151" t="s">
        <v>428</v>
      </c>
      <c r="H336" s="150" t="s">
        <v>1</v>
      </c>
      <c r="I336" s="152"/>
      <c r="L336" s="148"/>
      <c r="M336" s="153"/>
      <c r="T336" s="154"/>
      <c r="AT336" s="150" t="s">
        <v>130</v>
      </c>
      <c r="AU336" s="150" t="s">
        <v>85</v>
      </c>
      <c r="AV336" s="12" t="s">
        <v>83</v>
      </c>
      <c r="AW336" s="12" t="s">
        <v>32</v>
      </c>
      <c r="AX336" s="12" t="s">
        <v>75</v>
      </c>
      <c r="AY336" s="150" t="s">
        <v>122</v>
      </c>
    </row>
    <row r="337" spans="2:65" s="13" customFormat="1" ht="11.25">
      <c r="B337" s="155"/>
      <c r="D337" s="149" t="s">
        <v>130</v>
      </c>
      <c r="E337" s="156" t="s">
        <v>1</v>
      </c>
      <c r="F337" s="157" t="s">
        <v>429</v>
      </c>
      <c r="H337" s="158">
        <v>21.966000000000001</v>
      </c>
      <c r="I337" s="159"/>
      <c r="L337" s="155"/>
      <c r="M337" s="160"/>
      <c r="T337" s="161"/>
      <c r="AT337" s="156" t="s">
        <v>130</v>
      </c>
      <c r="AU337" s="156" t="s">
        <v>85</v>
      </c>
      <c r="AV337" s="13" t="s">
        <v>85</v>
      </c>
      <c r="AW337" s="13" t="s">
        <v>32</v>
      </c>
      <c r="AX337" s="13" t="s">
        <v>75</v>
      </c>
      <c r="AY337" s="156" t="s">
        <v>122</v>
      </c>
    </row>
    <row r="338" spans="2:65" s="15" customFormat="1" ht="11.25">
      <c r="B338" s="169"/>
      <c r="D338" s="149" t="s">
        <v>130</v>
      </c>
      <c r="E338" s="170" t="s">
        <v>1</v>
      </c>
      <c r="F338" s="171" t="s">
        <v>172</v>
      </c>
      <c r="H338" s="172">
        <v>68.605999999999995</v>
      </c>
      <c r="I338" s="173"/>
      <c r="L338" s="169"/>
      <c r="M338" s="174"/>
      <c r="T338" s="175"/>
      <c r="AT338" s="170" t="s">
        <v>130</v>
      </c>
      <c r="AU338" s="170" t="s">
        <v>85</v>
      </c>
      <c r="AV338" s="15" t="s">
        <v>128</v>
      </c>
      <c r="AW338" s="15" t="s">
        <v>32</v>
      </c>
      <c r="AX338" s="15" t="s">
        <v>83</v>
      </c>
      <c r="AY338" s="170" t="s">
        <v>122</v>
      </c>
    </row>
    <row r="339" spans="2:65" s="1" customFormat="1" ht="44.25" customHeight="1">
      <c r="B339" s="133"/>
      <c r="C339" s="134" t="s">
        <v>430</v>
      </c>
      <c r="D339" s="134" t="s">
        <v>124</v>
      </c>
      <c r="E339" s="135" t="s">
        <v>431</v>
      </c>
      <c r="F339" s="136" t="s">
        <v>432</v>
      </c>
      <c r="G339" s="137" t="s">
        <v>202</v>
      </c>
      <c r="H339" s="138">
        <v>33.189</v>
      </c>
      <c r="I339" s="139"/>
      <c r="J339" s="140">
        <f>ROUND(I339*H339,2)</f>
        <v>0</v>
      </c>
      <c r="K339" s="141"/>
      <c r="L339" s="32"/>
      <c r="M339" s="142" t="s">
        <v>1</v>
      </c>
      <c r="N339" s="143" t="s">
        <v>40</v>
      </c>
      <c r="P339" s="144">
        <f>O339*H339</f>
        <v>0</v>
      </c>
      <c r="Q339" s="144">
        <v>0</v>
      </c>
      <c r="R339" s="144">
        <f>Q339*H339</f>
        <v>0</v>
      </c>
      <c r="S339" s="144">
        <v>0</v>
      </c>
      <c r="T339" s="145">
        <f>S339*H339</f>
        <v>0</v>
      </c>
      <c r="AR339" s="146" t="s">
        <v>128</v>
      </c>
      <c r="AT339" s="146" t="s">
        <v>124</v>
      </c>
      <c r="AU339" s="146" t="s">
        <v>85</v>
      </c>
      <c r="AY339" s="17" t="s">
        <v>122</v>
      </c>
      <c r="BE339" s="147">
        <f>IF(N339="základní",J339,0)</f>
        <v>0</v>
      </c>
      <c r="BF339" s="147">
        <f>IF(N339="snížená",J339,0)</f>
        <v>0</v>
      </c>
      <c r="BG339" s="147">
        <f>IF(N339="zákl. přenesená",J339,0)</f>
        <v>0</v>
      </c>
      <c r="BH339" s="147">
        <f>IF(N339="sníž. přenesená",J339,0)</f>
        <v>0</v>
      </c>
      <c r="BI339" s="147">
        <f>IF(N339="nulová",J339,0)</f>
        <v>0</v>
      </c>
      <c r="BJ339" s="17" t="s">
        <v>83</v>
      </c>
      <c r="BK339" s="147">
        <f>ROUND(I339*H339,2)</f>
        <v>0</v>
      </c>
      <c r="BL339" s="17" t="s">
        <v>128</v>
      </c>
      <c r="BM339" s="146" t="s">
        <v>433</v>
      </c>
    </row>
    <row r="340" spans="2:65" s="13" customFormat="1" ht="11.25">
      <c r="B340" s="155"/>
      <c r="D340" s="149" t="s">
        <v>130</v>
      </c>
      <c r="E340" s="156" t="s">
        <v>1</v>
      </c>
      <c r="F340" s="157" t="s">
        <v>434</v>
      </c>
      <c r="H340" s="158">
        <v>33.189</v>
      </c>
      <c r="I340" s="159"/>
      <c r="L340" s="155"/>
      <c r="M340" s="160"/>
      <c r="T340" s="161"/>
      <c r="AT340" s="156" t="s">
        <v>130</v>
      </c>
      <c r="AU340" s="156" t="s">
        <v>85</v>
      </c>
      <c r="AV340" s="13" t="s">
        <v>85</v>
      </c>
      <c r="AW340" s="13" t="s">
        <v>32</v>
      </c>
      <c r="AX340" s="13" t="s">
        <v>83</v>
      </c>
      <c r="AY340" s="156" t="s">
        <v>122</v>
      </c>
    </row>
    <row r="341" spans="2:65" s="11" customFormat="1" ht="22.9" customHeight="1">
      <c r="B341" s="121"/>
      <c r="D341" s="122" t="s">
        <v>74</v>
      </c>
      <c r="E341" s="131" t="s">
        <v>435</v>
      </c>
      <c r="F341" s="131" t="s">
        <v>436</v>
      </c>
      <c r="I341" s="124"/>
      <c r="J341" s="132">
        <f>BK341</f>
        <v>0</v>
      </c>
      <c r="L341" s="121"/>
      <c r="M341" s="126"/>
      <c r="P341" s="127">
        <f>P342</f>
        <v>0</v>
      </c>
      <c r="R341" s="127">
        <f>R342</f>
        <v>0</v>
      </c>
      <c r="T341" s="128">
        <f>T342</f>
        <v>0</v>
      </c>
      <c r="AR341" s="122" t="s">
        <v>83</v>
      </c>
      <c r="AT341" s="129" t="s">
        <v>74</v>
      </c>
      <c r="AU341" s="129" t="s">
        <v>83</v>
      </c>
      <c r="AY341" s="122" t="s">
        <v>122</v>
      </c>
      <c r="BK341" s="130">
        <f>BK342</f>
        <v>0</v>
      </c>
    </row>
    <row r="342" spans="2:65" s="1" customFormat="1" ht="24.2" customHeight="1">
      <c r="B342" s="133"/>
      <c r="C342" s="134" t="s">
        <v>437</v>
      </c>
      <c r="D342" s="134" t="s">
        <v>124</v>
      </c>
      <c r="E342" s="135" t="s">
        <v>438</v>
      </c>
      <c r="F342" s="136" t="s">
        <v>439</v>
      </c>
      <c r="G342" s="137" t="s">
        <v>202</v>
      </c>
      <c r="H342" s="138">
        <v>45.192999999999998</v>
      </c>
      <c r="I342" s="139"/>
      <c r="J342" s="140">
        <f>ROUND(I342*H342,2)</f>
        <v>0</v>
      </c>
      <c r="K342" s="141"/>
      <c r="L342" s="32"/>
      <c r="M342" s="187" t="s">
        <v>1</v>
      </c>
      <c r="N342" s="188" t="s">
        <v>40</v>
      </c>
      <c r="O342" s="189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AR342" s="146" t="s">
        <v>128</v>
      </c>
      <c r="AT342" s="146" t="s">
        <v>124</v>
      </c>
      <c r="AU342" s="146" t="s">
        <v>85</v>
      </c>
      <c r="AY342" s="17" t="s">
        <v>122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7" t="s">
        <v>83</v>
      </c>
      <c r="BK342" s="147">
        <f>ROUND(I342*H342,2)</f>
        <v>0</v>
      </c>
      <c r="BL342" s="17" t="s">
        <v>128</v>
      </c>
      <c r="BM342" s="146" t="s">
        <v>440</v>
      </c>
    </row>
    <row r="343" spans="2:65" s="1" customFormat="1" ht="6.95" customHeight="1">
      <c r="B343" s="44"/>
      <c r="C343" s="45"/>
      <c r="D343" s="45"/>
      <c r="E343" s="45"/>
      <c r="F343" s="45"/>
      <c r="G343" s="45"/>
      <c r="H343" s="45"/>
      <c r="I343" s="45"/>
      <c r="J343" s="45"/>
      <c r="K343" s="45"/>
      <c r="L343" s="32"/>
    </row>
  </sheetData>
  <autoFilter ref="C122:K342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32"/>
  <sheetViews>
    <sheetView showGridLines="0" tabSelected="1" topLeftCell="A216" workbookViewId="0">
      <selection activeCell="X231" sqref="X23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92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Výdejní místo požární vody v Mnichově Hradišti</v>
      </c>
      <c r="F7" s="236"/>
      <c r="G7" s="236"/>
      <c r="H7" s="236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15" t="s">
        <v>441</v>
      </c>
      <c r="F9" s="237"/>
      <c r="G9" s="237"/>
      <c r="H9" s="23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25. 9. 2024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8" t="str">
        <f>'Rekapitulace stavby'!E14</f>
        <v>Vyplň údaj</v>
      </c>
      <c r="F18" s="199"/>
      <c r="G18" s="199"/>
      <c r="H18" s="19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31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89"/>
      <c r="E27" s="204" t="s">
        <v>1</v>
      </c>
      <c r="F27" s="204"/>
      <c r="G27" s="204"/>
      <c r="H27" s="20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35</v>
      </c>
      <c r="J30" s="66">
        <f>ROUND(J133,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5" t="s">
        <v>39</v>
      </c>
      <c r="E33" s="27" t="s">
        <v>40</v>
      </c>
      <c r="F33" s="91">
        <f>ROUND((SUM(BE133:BE331)),  2)</f>
        <v>0</v>
      </c>
      <c r="I33" s="92">
        <v>0.21</v>
      </c>
      <c r="J33" s="91">
        <f>ROUND(((SUM(BE133:BE331))*I33),  2)</f>
        <v>0</v>
      </c>
      <c r="L33" s="32"/>
    </row>
    <row r="34" spans="2:12" s="1" customFormat="1" ht="14.45" customHeight="1">
      <c r="B34" s="32"/>
      <c r="E34" s="27" t="s">
        <v>41</v>
      </c>
      <c r="F34" s="91">
        <f>ROUND((SUM(BF133:BF331)),  2)</f>
        <v>0</v>
      </c>
      <c r="I34" s="92">
        <v>0.12</v>
      </c>
      <c r="J34" s="91">
        <f>ROUND(((SUM(BF133:BF331))*I34),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1">
        <f>ROUND((SUM(BG133:BG331)),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1">
        <f>ROUND((SUM(BH133:BH331)),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44</v>
      </c>
      <c r="F37" s="91">
        <f>ROUND((SUM(BI133:BI331)),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45</v>
      </c>
      <c r="E39" s="57"/>
      <c r="F39" s="57"/>
      <c r="G39" s="95" t="s">
        <v>46</v>
      </c>
      <c r="H39" s="96" t="s">
        <v>47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50</v>
      </c>
      <c r="E61" s="34"/>
      <c r="F61" s="99" t="s">
        <v>51</v>
      </c>
      <c r="G61" s="43" t="s">
        <v>50</v>
      </c>
      <c r="H61" s="34"/>
      <c r="I61" s="34"/>
      <c r="J61" s="100" t="s">
        <v>51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50</v>
      </c>
      <c r="E76" s="34"/>
      <c r="F76" s="99" t="s">
        <v>51</v>
      </c>
      <c r="G76" s="43" t="s">
        <v>50</v>
      </c>
      <c r="H76" s="34"/>
      <c r="I76" s="34"/>
      <c r="J76" s="100" t="s">
        <v>51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Výdejní místo požární vody v Mnichově Hradišti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93</v>
      </c>
      <c r="L86" s="32"/>
    </row>
    <row r="87" spans="2:47" s="1" customFormat="1" ht="16.5" customHeight="1">
      <c r="B87" s="32"/>
      <c r="E87" s="215" t="str">
        <f>E9</f>
        <v>SO 02 - Výdej vody</v>
      </c>
      <c r="F87" s="237"/>
      <c r="G87" s="237"/>
      <c r="H87" s="23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Mnichovo Hradiště</v>
      </c>
      <c r="I89" s="27" t="s">
        <v>22</v>
      </c>
      <c r="J89" s="52" t="str">
        <f>IF(J12="","",J12)</f>
        <v>25. 9. 2024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Vodovody a Kanalizace Mladá Boleslav, a. s.</v>
      </c>
      <c r="I91" s="27" t="s">
        <v>30</v>
      </c>
      <c r="J91" s="30" t="str">
        <f>E21</f>
        <v>ANITAS s.r.o.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ANITAS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96</v>
      </c>
      <c r="D94" s="93"/>
      <c r="E94" s="93"/>
      <c r="F94" s="93"/>
      <c r="G94" s="93"/>
      <c r="H94" s="93"/>
      <c r="I94" s="93"/>
      <c r="J94" s="102" t="s">
        <v>97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98</v>
      </c>
      <c r="J96" s="66">
        <f>J133</f>
        <v>0</v>
      </c>
      <c r="L96" s="32"/>
      <c r="AU96" s="17" t="s">
        <v>99</v>
      </c>
    </row>
    <row r="97" spans="2:12" s="8" customFormat="1" ht="24.95" customHeight="1">
      <c r="B97" s="104"/>
      <c r="D97" s="105" t="s">
        <v>100</v>
      </c>
      <c r="E97" s="106"/>
      <c r="F97" s="106"/>
      <c r="G97" s="106"/>
      <c r="H97" s="106"/>
      <c r="I97" s="106"/>
      <c r="J97" s="107">
        <f>J134</f>
        <v>0</v>
      </c>
      <c r="L97" s="104"/>
    </row>
    <row r="98" spans="2:12" s="9" customFormat="1" ht="19.899999999999999" customHeight="1">
      <c r="B98" s="108"/>
      <c r="D98" s="109" t="s">
        <v>101</v>
      </c>
      <c r="E98" s="110"/>
      <c r="F98" s="110"/>
      <c r="G98" s="110"/>
      <c r="H98" s="110"/>
      <c r="I98" s="110"/>
      <c r="J98" s="111">
        <f>J135</f>
        <v>0</v>
      </c>
      <c r="L98" s="108"/>
    </row>
    <row r="99" spans="2:12" s="9" customFormat="1" ht="19.899999999999999" customHeight="1">
      <c r="B99" s="108"/>
      <c r="D99" s="109" t="s">
        <v>102</v>
      </c>
      <c r="E99" s="110"/>
      <c r="F99" s="110"/>
      <c r="G99" s="110"/>
      <c r="H99" s="110"/>
      <c r="I99" s="110"/>
      <c r="J99" s="111">
        <f>J183</f>
        <v>0</v>
      </c>
      <c r="L99" s="108"/>
    </row>
    <row r="100" spans="2:12" s="9" customFormat="1" ht="19.899999999999999" customHeight="1">
      <c r="B100" s="108"/>
      <c r="D100" s="109" t="s">
        <v>442</v>
      </c>
      <c r="E100" s="110"/>
      <c r="F100" s="110"/>
      <c r="G100" s="110"/>
      <c r="H100" s="110"/>
      <c r="I100" s="110"/>
      <c r="J100" s="111">
        <f>J198</f>
        <v>0</v>
      </c>
      <c r="L100" s="108"/>
    </row>
    <row r="101" spans="2:12" s="9" customFormat="1" ht="19.899999999999999" customHeight="1">
      <c r="B101" s="108"/>
      <c r="D101" s="109" t="s">
        <v>103</v>
      </c>
      <c r="E101" s="110"/>
      <c r="F101" s="110"/>
      <c r="G101" s="110"/>
      <c r="H101" s="110"/>
      <c r="I101" s="110"/>
      <c r="J101" s="111">
        <f>J213</f>
        <v>0</v>
      </c>
      <c r="L101" s="108"/>
    </row>
    <row r="102" spans="2:12" s="9" customFormat="1" ht="19.899999999999999" customHeight="1">
      <c r="B102" s="108"/>
      <c r="D102" s="109" t="s">
        <v>443</v>
      </c>
      <c r="E102" s="110"/>
      <c r="F102" s="110"/>
      <c r="G102" s="110"/>
      <c r="H102" s="110"/>
      <c r="I102" s="110"/>
      <c r="J102" s="111">
        <f>J219</f>
        <v>0</v>
      </c>
      <c r="L102" s="108"/>
    </row>
    <row r="103" spans="2:12" s="9" customFormat="1" ht="19.899999999999999" customHeight="1">
      <c r="B103" s="108"/>
      <c r="D103" s="109" t="s">
        <v>444</v>
      </c>
      <c r="E103" s="110"/>
      <c r="F103" s="110"/>
      <c r="G103" s="110"/>
      <c r="H103" s="110"/>
      <c r="I103" s="110"/>
      <c r="J103" s="111">
        <f>J225</f>
        <v>0</v>
      </c>
      <c r="L103" s="108"/>
    </row>
    <row r="104" spans="2:12" s="9" customFormat="1" ht="19.899999999999999" customHeight="1">
      <c r="B104" s="108"/>
      <c r="D104" s="109" t="s">
        <v>104</v>
      </c>
      <c r="E104" s="110"/>
      <c r="F104" s="110"/>
      <c r="G104" s="110"/>
      <c r="H104" s="110"/>
      <c r="I104" s="110"/>
      <c r="J104" s="111">
        <f>J243</f>
        <v>0</v>
      </c>
      <c r="L104" s="108"/>
    </row>
    <row r="105" spans="2:12" s="9" customFormat="1" ht="19.899999999999999" customHeight="1">
      <c r="B105" s="108"/>
      <c r="D105" s="109" t="s">
        <v>106</v>
      </c>
      <c r="E105" s="110"/>
      <c r="F105" s="110"/>
      <c r="G105" s="110"/>
      <c r="H105" s="110"/>
      <c r="I105" s="110"/>
      <c r="J105" s="111">
        <f>J265</f>
        <v>0</v>
      </c>
      <c r="L105" s="108"/>
    </row>
    <row r="106" spans="2:12" s="8" customFormat="1" ht="24.95" customHeight="1">
      <c r="B106" s="104"/>
      <c r="D106" s="105" t="s">
        <v>445</v>
      </c>
      <c r="E106" s="106"/>
      <c r="F106" s="106"/>
      <c r="G106" s="106"/>
      <c r="H106" s="106"/>
      <c r="I106" s="106"/>
      <c r="J106" s="107">
        <f>J267</f>
        <v>0</v>
      </c>
      <c r="L106" s="104"/>
    </row>
    <row r="107" spans="2:12" s="9" customFormat="1" ht="19.899999999999999" customHeight="1">
      <c r="B107" s="108"/>
      <c r="D107" s="109" t="s">
        <v>446</v>
      </c>
      <c r="E107" s="110"/>
      <c r="F107" s="110"/>
      <c r="G107" s="110"/>
      <c r="H107" s="110"/>
      <c r="I107" s="110"/>
      <c r="J107" s="111">
        <f>J268</f>
        <v>0</v>
      </c>
      <c r="L107" s="108"/>
    </row>
    <row r="108" spans="2:12" s="9" customFormat="1" ht="19.899999999999999" customHeight="1">
      <c r="B108" s="108"/>
      <c r="D108" s="109" t="s">
        <v>447</v>
      </c>
      <c r="E108" s="110"/>
      <c r="F108" s="110"/>
      <c r="G108" s="110"/>
      <c r="H108" s="110"/>
      <c r="I108" s="110"/>
      <c r="J108" s="111">
        <f>J276</f>
        <v>0</v>
      </c>
      <c r="L108" s="108"/>
    </row>
    <row r="109" spans="2:12" s="9" customFormat="1" ht="19.899999999999999" customHeight="1">
      <c r="B109" s="108"/>
      <c r="D109" s="109" t="s">
        <v>448</v>
      </c>
      <c r="E109" s="110"/>
      <c r="F109" s="110"/>
      <c r="G109" s="110"/>
      <c r="H109" s="110"/>
      <c r="I109" s="110"/>
      <c r="J109" s="111">
        <f>J286</f>
        <v>0</v>
      </c>
      <c r="L109" s="108"/>
    </row>
    <row r="110" spans="2:12" s="9" customFormat="1" ht="19.899999999999999" customHeight="1">
      <c r="B110" s="108"/>
      <c r="D110" s="109" t="s">
        <v>449</v>
      </c>
      <c r="E110" s="110"/>
      <c r="F110" s="110"/>
      <c r="G110" s="110"/>
      <c r="H110" s="110"/>
      <c r="I110" s="110"/>
      <c r="J110" s="111">
        <f>J292</f>
        <v>0</v>
      </c>
      <c r="L110" s="108"/>
    </row>
    <row r="111" spans="2:12" s="8" customFormat="1" ht="24.95" customHeight="1">
      <c r="B111" s="104"/>
      <c r="D111" s="105" t="s">
        <v>450</v>
      </c>
      <c r="E111" s="106"/>
      <c r="F111" s="106"/>
      <c r="G111" s="106"/>
      <c r="H111" s="106"/>
      <c r="I111" s="106"/>
      <c r="J111" s="107">
        <f>J299</f>
        <v>0</v>
      </c>
      <c r="L111" s="104"/>
    </row>
    <row r="112" spans="2:12" s="9" customFormat="1" ht="19.899999999999999" customHeight="1">
      <c r="B112" s="108"/>
      <c r="D112" s="109" t="s">
        <v>451</v>
      </c>
      <c r="E112" s="110"/>
      <c r="F112" s="110"/>
      <c r="G112" s="110"/>
      <c r="H112" s="110"/>
      <c r="I112" s="110"/>
      <c r="J112" s="111">
        <f>J300</f>
        <v>0</v>
      </c>
      <c r="L112" s="108"/>
    </row>
    <row r="113" spans="2:12" s="9" customFormat="1" ht="19.899999999999999" customHeight="1">
      <c r="B113" s="108"/>
      <c r="D113" s="109" t="s">
        <v>452</v>
      </c>
      <c r="E113" s="110"/>
      <c r="F113" s="110"/>
      <c r="G113" s="110"/>
      <c r="H113" s="110"/>
      <c r="I113" s="110"/>
      <c r="J113" s="111">
        <f>J310</f>
        <v>0</v>
      </c>
      <c r="L113" s="108"/>
    </row>
    <row r="114" spans="2:12" s="1" customFormat="1" ht="21.75" customHeight="1">
      <c r="B114" s="32"/>
      <c r="L114" s="32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5" customHeight="1">
      <c r="B120" s="32"/>
      <c r="C120" s="21" t="s">
        <v>107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35" t="str">
        <f>E7</f>
        <v>Výdejní místo požární vody v Mnichově Hradišti</v>
      </c>
      <c r="F123" s="236"/>
      <c r="G123" s="236"/>
      <c r="H123" s="236"/>
      <c r="L123" s="32"/>
    </row>
    <row r="124" spans="2:12" s="1" customFormat="1" ht="12" customHeight="1">
      <c r="B124" s="32"/>
      <c r="C124" s="27" t="s">
        <v>93</v>
      </c>
      <c r="L124" s="32"/>
    </row>
    <row r="125" spans="2:12" s="1" customFormat="1" ht="16.5" customHeight="1">
      <c r="B125" s="32"/>
      <c r="E125" s="215" t="str">
        <f>E9</f>
        <v>SO 02 - Výdej vody</v>
      </c>
      <c r="F125" s="237"/>
      <c r="G125" s="237"/>
      <c r="H125" s="237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F12</f>
        <v>Mnichovo Hradiště</v>
      </c>
      <c r="I127" s="27" t="s">
        <v>22</v>
      </c>
      <c r="J127" s="52" t="str">
        <f>IF(J12="","",J12)</f>
        <v>25. 9. 2024</v>
      </c>
      <c r="L127" s="32"/>
    </row>
    <row r="128" spans="2:12" s="1" customFormat="1" ht="6.95" customHeight="1">
      <c r="B128" s="32"/>
      <c r="L128" s="32"/>
    </row>
    <row r="129" spans="2:65" s="1" customFormat="1" ht="15.2" customHeight="1">
      <c r="B129" s="32"/>
      <c r="C129" s="27" t="s">
        <v>24</v>
      </c>
      <c r="F129" s="25" t="str">
        <f>E15</f>
        <v>Vodovody a Kanalizace Mladá Boleslav, a. s.</v>
      </c>
      <c r="I129" s="27" t="s">
        <v>30</v>
      </c>
      <c r="J129" s="30" t="str">
        <f>E21</f>
        <v>ANITAS s.r.o.</v>
      </c>
      <c r="L129" s="32"/>
    </row>
    <row r="130" spans="2:65" s="1" customFormat="1" ht="15.2" customHeight="1">
      <c r="B130" s="32"/>
      <c r="C130" s="27" t="s">
        <v>28</v>
      </c>
      <c r="F130" s="25" t="str">
        <f>IF(E18="","",E18)</f>
        <v>Vyplň údaj</v>
      </c>
      <c r="I130" s="27" t="s">
        <v>33</v>
      </c>
      <c r="J130" s="30" t="str">
        <f>E24</f>
        <v>ANITAS s.r.o.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2"/>
      <c r="C132" s="113" t="s">
        <v>108</v>
      </c>
      <c r="D132" s="114" t="s">
        <v>60</v>
      </c>
      <c r="E132" s="114" t="s">
        <v>56</v>
      </c>
      <c r="F132" s="114" t="s">
        <v>57</v>
      </c>
      <c r="G132" s="114" t="s">
        <v>109</v>
      </c>
      <c r="H132" s="114" t="s">
        <v>110</v>
      </c>
      <c r="I132" s="114" t="s">
        <v>111</v>
      </c>
      <c r="J132" s="115" t="s">
        <v>97</v>
      </c>
      <c r="K132" s="116" t="s">
        <v>112</v>
      </c>
      <c r="L132" s="112"/>
      <c r="M132" s="59" t="s">
        <v>1</v>
      </c>
      <c r="N132" s="60" t="s">
        <v>39</v>
      </c>
      <c r="O132" s="60" t="s">
        <v>113</v>
      </c>
      <c r="P132" s="60" t="s">
        <v>114</v>
      </c>
      <c r="Q132" s="60" t="s">
        <v>115</v>
      </c>
      <c r="R132" s="60" t="s">
        <v>116</v>
      </c>
      <c r="S132" s="60" t="s">
        <v>117</v>
      </c>
      <c r="T132" s="61" t="s">
        <v>118</v>
      </c>
    </row>
    <row r="133" spans="2:65" s="1" customFormat="1" ht="22.9" customHeight="1">
      <c r="B133" s="32"/>
      <c r="C133" s="64" t="s">
        <v>119</v>
      </c>
      <c r="J133" s="117">
        <f>BK133</f>
        <v>0</v>
      </c>
      <c r="L133" s="32"/>
      <c r="M133" s="62"/>
      <c r="N133" s="53"/>
      <c r="O133" s="53"/>
      <c r="P133" s="118">
        <f>P134+P267+P299</f>
        <v>0</v>
      </c>
      <c r="Q133" s="53"/>
      <c r="R133" s="118">
        <f>R134+R267+R299</f>
        <v>30.138352260000008</v>
      </c>
      <c r="S133" s="53"/>
      <c r="T133" s="119">
        <f>T134+T267+T299</f>
        <v>4.94815</v>
      </c>
      <c r="AT133" s="17" t="s">
        <v>74</v>
      </c>
      <c r="AU133" s="17" t="s">
        <v>99</v>
      </c>
      <c r="BK133" s="120">
        <f>BK134+BK267+BK299</f>
        <v>0</v>
      </c>
    </row>
    <row r="134" spans="2:65" s="11" customFormat="1" ht="25.9" customHeight="1">
      <c r="B134" s="121"/>
      <c r="D134" s="122" t="s">
        <v>74</v>
      </c>
      <c r="E134" s="123" t="s">
        <v>120</v>
      </c>
      <c r="F134" s="123" t="s">
        <v>121</v>
      </c>
      <c r="I134" s="124"/>
      <c r="J134" s="125">
        <f>BK134</f>
        <v>0</v>
      </c>
      <c r="L134" s="121"/>
      <c r="M134" s="126"/>
      <c r="P134" s="127">
        <f>P135+P183+P198+P213+P219+P225+P243+P265</f>
        <v>0</v>
      </c>
      <c r="R134" s="127">
        <f>R135+R183+R198+R213+R219+R225+R243+R265</f>
        <v>28.049491840000005</v>
      </c>
      <c r="T134" s="128">
        <f>T135+T183+T198+T213+T219+T225+T243+T265</f>
        <v>4.8149999999999998E-2</v>
      </c>
      <c r="AR134" s="122" t="s">
        <v>83</v>
      </c>
      <c r="AT134" s="129" t="s">
        <v>74</v>
      </c>
      <c r="AU134" s="129" t="s">
        <v>75</v>
      </c>
      <c r="AY134" s="122" t="s">
        <v>122</v>
      </c>
      <c r="BK134" s="130">
        <f>BK135+BK183+BK198+BK213+BK219+BK225+BK243+BK265</f>
        <v>0</v>
      </c>
    </row>
    <row r="135" spans="2:65" s="11" customFormat="1" ht="22.9" customHeight="1">
      <c r="B135" s="121"/>
      <c r="D135" s="122" t="s">
        <v>74</v>
      </c>
      <c r="E135" s="131" t="s">
        <v>83</v>
      </c>
      <c r="F135" s="131" t="s">
        <v>123</v>
      </c>
      <c r="I135" s="124"/>
      <c r="J135" s="132">
        <f>BK135</f>
        <v>0</v>
      </c>
      <c r="L135" s="121"/>
      <c r="M135" s="126"/>
      <c r="P135" s="127">
        <f>SUM(P136:P182)</f>
        <v>0</v>
      </c>
      <c r="R135" s="127">
        <f>SUM(R136:R182)</f>
        <v>7.8684913999999999</v>
      </c>
      <c r="T135" s="128">
        <f>SUM(T136:T182)</f>
        <v>0</v>
      </c>
      <c r="AR135" s="122" t="s">
        <v>83</v>
      </c>
      <c r="AT135" s="129" t="s">
        <v>74</v>
      </c>
      <c r="AU135" s="129" t="s">
        <v>83</v>
      </c>
      <c r="AY135" s="122" t="s">
        <v>122</v>
      </c>
      <c r="BK135" s="130">
        <f>SUM(BK136:BK182)</f>
        <v>0</v>
      </c>
    </row>
    <row r="136" spans="2:65" s="1" customFormat="1" ht="24.2" customHeight="1">
      <c r="B136" s="133"/>
      <c r="C136" s="134" t="s">
        <v>83</v>
      </c>
      <c r="D136" s="134" t="s">
        <v>124</v>
      </c>
      <c r="E136" s="135" t="s">
        <v>453</v>
      </c>
      <c r="F136" s="136" t="s">
        <v>454</v>
      </c>
      <c r="G136" s="137" t="s">
        <v>455</v>
      </c>
      <c r="H136" s="138">
        <v>24</v>
      </c>
      <c r="I136" s="139"/>
      <c r="J136" s="140">
        <f>ROUND(I136*H136,2)</f>
        <v>0</v>
      </c>
      <c r="K136" s="141"/>
      <c r="L136" s="32"/>
      <c r="M136" s="142" t="s">
        <v>1</v>
      </c>
      <c r="N136" s="143" t="s">
        <v>40</v>
      </c>
      <c r="P136" s="144">
        <f>O136*H136</f>
        <v>0</v>
      </c>
      <c r="Q136" s="144">
        <v>3.0000000000000001E-5</v>
      </c>
      <c r="R136" s="144">
        <f>Q136*H136</f>
        <v>7.2000000000000005E-4</v>
      </c>
      <c r="S136" s="144">
        <v>0</v>
      </c>
      <c r="T136" s="145">
        <f>S136*H136</f>
        <v>0</v>
      </c>
      <c r="AR136" s="146" t="s">
        <v>128</v>
      </c>
      <c r="AT136" s="146" t="s">
        <v>124</v>
      </c>
      <c r="AU136" s="146" t="s">
        <v>85</v>
      </c>
      <c r="AY136" s="17" t="s">
        <v>122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7" t="s">
        <v>83</v>
      </c>
      <c r="BK136" s="147">
        <f>ROUND(I136*H136,2)</f>
        <v>0</v>
      </c>
      <c r="BL136" s="17" t="s">
        <v>128</v>
      </c>
      <c r="BM136" s="146" t="s">
        <v>456</v>
      </c>
    </row>
    <row r="137" spans="2:65" s="12" customFormat="1" ht="11.25">
      <c r="B137" s="148"/>
      <c r="D137" s="149" t="s">
        <v>130</v>
      </c>
      <c r="E137" s="150" t="s">
        <v>1</v>
      </c>
      <c r="F137" s="151" t="s">
        <v>457</v>
      </c>
      <c r="H137" s="150" t="s">
        <v>1</v>
      </c>
      <c r="I137" s="152"/>
      <c r="L137" s="148"/>
      <c r="M137" s="153"/>
      <c r="T137" s="154"/>
      <c r="AT137" s="150" t="s">
        <v>130</v>
      </c>
      <c r="AU137" s="150" t="s">
        <v>85</v>
      </c>
      <c r="AV137" s="12" t="s">
        <v>83</v>
      </c>
      <c r="AW137" s="12" t="s">
        <v>32</v>
      </c>
      <c r="AX137" s="12" t="s">
        <v>75</v>
      </c>
      <c r="AY137" s="150" t="s">
        <v>122</v>
      </c>
    </row>
    <row r="138" spans="2:65" s="13" customFormat="1" ht="11.25">
      <c r="B138" s="155"/>
      <c r="D138" s="149" t="s">
        <v>130</v>
      </c>
      <c r="E138" s="156" t="s">
        <v>1</v>
      </c>
      <c r="F138" s="157" t="s">
        <v>263</v>
      </c>
      <c r="H138" s="158">
        <v>24</v>
      </c>
      <c r="I138" s="159"/>
      <c r="L138" s="155"/>
      <c r="M138" s="160"/>
      <c r="T138" s="161"/>
      <c r="AT138" s="156" t="s">
        <v>130</v>
      </c>
      <c r="AU138" s="156" t="s">
        <v>85</v>
      </c>
      <c r="AV138" s="13" t="s">
        <v>85</v>
      </c>
      <c r="AW138" s="13" t="s">
        <v>32</v>
      </c>
      <c r="AX138" s="13" t="s">
        <v>83</v>
      </c>
      <c r="AY138" s="156" t="s">
        <v>122</v>
      </c>
    </row>
    <row r="139" spans="2:65" s="1" customFormat="1" ht="24.2" customHeight="1">
      <c r="B139" s="133"/>
      <c r="C139" s="134" t="s">
        <v>85</v>
      </c>
      <c r="D139" s="134" t="s">
        <v>124</v>
      </c>
      <c r="E139" s="135" t="s">
        <v>458</v>
      </c>
      <c r="F139" s="136" t="s">
        <v>459</v>
      </c>
      <c r="G139" s="137" t="s">
        <v>460</v>
      </c>
      <c r="H139" s="138">
        <v>14</v>
      </c>
      <c r="I139" s="139"/>
      <c r="J139" s="140">
        <f>ROUND(I139*H139,2)</f>
        <v>0</v>
      </c>
      <c r="K139" s="141"/>
      <c r="L139" s="32"/>
      <c r="M139" s="142" t="s">
        <v>1</v>
      </c>
      <c r="N139" s="143" t="s">
        <v>40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128</v>
      </c>
      <c r="AT139" s="146" t="s">
        <v>124</v>
      </c>
      <c r="AU139" s="146" t="s">
        <v>85</v>
      </c>
      <c r="AY139" s="17" t="s">
        <v>122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7" t="s">
        <v>83</v>
      </c>
      <c r="BK139" s="147">
        <f>ROUND(I139*H139,2)</f>
        <v>0</v>
      </c>
      <c r="BL139" s="17" t="s">
        <v>128</v>
      </c>
      <c r="BM139" s="146" t="s">
        <v>461</v>
      </c>
    </row>
    <row r="140" spans="2:65" s="1" customFormat="1" ht="33" customHeight="1">
      <c r="B140" s="133"/>
      <c r="C140" s="134" t="s">
        <v>139</v>
      </c>
      <c r="D140" s="134" t="s">
        <v>124</v>
      </c>
      <c r="E140" s="135" t="s">
        <v>462</v>
      </c>
      <c r="F140" s="136" t="s">
        <v>463</v>
      </c>
      <c r="G140" s="137" t="s">
        <v>158</v>
      </c>
      <c r="H140" s="138">
        <v>71.75</v>
      </c>
      <c r="I140" s="139"/>
      <c r="J140" s="140">
        <f>ROUND(I140*H140,2)</f>
        <v>0</v>
      </c>
      <c r="K140" s="141"/>
      <c r="L140" s="32"/>
      <c r="M140" s="142" t="s">
        <v>1</v>
      </c>
      <c r="N140" s="143" t="s">
        <v>40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128</v>
      </c>
      <c r="AT140" s="146" t="s">
        <v>124</v>
      </c>
      <c r="AU140" s="146" t="s">
        <v>85</v>
      </c>
      <c r="AY140" s="17" t="s">
        <v>122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7" t="s">
        <v>83</v>
      </c>
      <c r="BK140" s="147">
        <f>ROUND(I140*H140,2)</f>
        <v>0</v>
      </c>
      <c r="BL140" s="17" t="s">
        <v>128</v>
      </c>
      <c r="BM140" s="146" t="s">
        <v>464</v>
      </c>
    </row>
    <row r="141" spans="2:65" s="12" customFormat="1" ht="11.25">
      <c r="B141" s="148"/>
      <c r="D141" s="149" t="s">
        <v>130</v>
      </c>
      <c r="E141" s="150" t="s">
        <v>1</v>
      </c>
      <c r="F141" s="151" t="s">
        <v>465</v>
      </c>
      <c r="H141" s="150" t="s">
        <v>1</v>
      </c>
      <c r="I141" s="152"/>
      <c r="L141" s="148"/>
      <c r="M141" s="153"/>
      <c r="T141" s="154"/>
      <c r="AT141" s="150" t="s">
        <v>130</v>
      </c>
      <c r="AU141" s="150" t="s">
        <v>85</v>
      </c>
      <c r="AV141" s="12" t="s">
        <v>83</v>
      </c>
      <c r="AW141" s="12" t="s">
        <v>32</v>
      </c>
      <c r="AX141" s="12" t="s">
        <v>75</v>
      </c>
      <c r="AY141" s="150" t="s">
        <v>122</v>
      </c>
    </row>
    <row r="142" spans="2:65" s="13" customFormat="1" ht="11.25">
      <c r="B142" s="155"/>
      <c r="D142" s="149" t="s">
        <v>130</v>
      </c>
      <c r="E142" s="156" t="s">
        <v>1</v>
      </c>
      <c r="F142" s="157" t="s">
        <v>466</v>
      </c>
      <c r="H142" s="158">
        <v>71.75</v>
      </c>
      <c r="I142" s="159"/>
      <c r="L142" s="155"/>
      <c r="M142" s="160"/>
      <c r="T142" s="161"/>
      <c r="AT142" s="156" t="s">
        <v>130</v>
      </c>
      <c r="AU142" s="156" t="s">
        <v>85</v>
      </c>
      <c r="AV142" s="13" t="s">
        <v>85</v>
      </c>
      <c r="AW142" s="13" t="s">
        <v>32</v>
      </c>
      <c r="AX142" s="13" t="s">
        <v>83</v>
      </c>
      <c r="AY142" s="156" t="s">
        <v>122</v>
      </c>
    </row>
    <row r="143" spans="2:65" s="1" customFormat="1" ht="33" customHeight="1">
      <c r="B143" s="133"/>
      <c r="C143" s="134" t="s">
        <v>128</v>
      </c>
      <c r="D143" s="134" t="s">
        <v>124</v>
      </c>
      <c r="E143" s="135" t="s">
        <v>467</v>
      </c>
      <c r="F143" s="136" t="s">
        <v>468</v>
      </c>
      <c r="G143" s="137" t="s">
        <v>158</v>
      </c>
      <c r="H143" s="138">
        <v>14.06</v>
      </c>
      <c r="I143" s="139"/>
      <c r="J143" s="140">
        <f>ROUND(I143*H143,2)</f>
        <v>0</v>
      </c>
      <c r="K143" s="141"/>
      <c r="L143" s="32"/>
      <c r="M143" s="142" t="s">
        <v>1</v>
      </c>
      <c r="N143" s="143" t="s">
        <v>40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128</v>
      </c>
      <c r="AT143" s="146" t="s">
        <v>124</v>
      </c>
      <c r="AU143" s="146" t="s">
        <v>85</v>
      </c>
      <c r="AY143" s="17" t="s">
        <v>122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7" t="s">
        <v>83</v>
      </c>
      <c r="BK143" s="147">
        <f>ROUND(I143*H143,2)</f>
        <v>0</v>
      </c>
      <c r="BL143" s="17" t="s">
        <v>128</v>
      </c>
      <c r="BM143" s="146" t="s">
        <v>469</v>
      </c>
    </row>
    <row r="144" spans="2:65" s="13" customFormat="1" ht="11.25">
      <c r="B144" s="155"/>
      <c r="D144" s="149" t="s">
        <v>130</v>
      </c>
      <c r="E144" s="156" t="s">
        <v>1</v>
      </c>
      <c r="F144" s="157" t="s">
        <v>470</v>
      </c>
      <c r="H144" s="158">
        <v>14.06</v>
      </c>
      <c r="I144" s="159"/>
      <c r="L144" s="155"/>
      <c r="M144" s="160"/>
      <c r="T144" s="161"/>
      <c r="AT144" s="156" t="s">
        <v>130</v>
      </c>
      <c r="AU144" s="156" t="s">
        <v>85</v>
      </c>
      <c r="AV144" s="13" t="s">
        <v>85</v>
      </c>
      <c r="AW144" s="13" t="s">
        <v>32</v>
      </c>
      <c r="AX144" s="13" t="s">
        <v>83</v>
      </c>
      <c r="AY144" s="156" t="s">
        <v>122</v>
      </c>
    </row>
    <row r="145" spans="2:65" s="1" customFormat="1" ht="24.2" customHeight="1">
      <c r="B145" s="133"/>
      <c r="C145" s="134" t="s">
        <v>150</v>
      </c>
      <c r="D145" s="134" t="s">
        <v>124</v>
      </c>
      <c r="E145" s="135" t="s">
        <v>471</v>
      </c>
      <c r="F145" s="136" t="s">
        <v>472</v>
      </c>
      <c r="G145" s="137" t="s">
        <v>158</v>
      </c>
      <c r="H145" s="138">
        <v>7.6</v>
      </c>
      <c r="I145" s="139"/>
      <c r="J145" s="140">
        <f>ROUND(I145*H145,2)</f>
        <v>0</v>
      </c>
      <c r="K145" s="141"/>
      <c r="L145" s="32"/>
      <c r="M145" s="142" t="s">
        <v>1</v>
      </c>
      <c r="N145" s="143" t="s">
        <v>40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128</v>
      </c>
      <c r="AT145" s="146" t="s">
        <v>124</v>
      </c>
      <c r="AU145" s="146" t="s">
        <v>85</v>
      </c>
      <c r="AY145" s="17" t="s">
        <v>122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7" t="s">
        <v>83</v>
      </c>
      <c r="BK145" s="147">
        <f>ROUND(I145*H145,2)</f>
        <v>0</v>
      </c>
      <c r="BL145" s="17" t="s">
        <v>128</v>
      </c>
      <c r="BM145" s="146" t="s">
        <v>473</v>
      </c>
    </row>
    <row r="146" spans="2:65" s="13" customFormat="1" ht="11.25">
      <c r="B146" s="155"/>
      <c r="D146" s="149" t="s">
        <v>130</v>
      </c>
      <c r="E146" s="156" t="s">
        <v>1</v>
      </c>
      <c r="F146" s="157" t="s">
        <v>474</v>
      </c>
      <c r="H146" s="158">
        <v>7.6</v>
      </c>
      <c r="I146" s="159"/>
      <c r="L146" s="155"/>
      <c r="M146" s="160"/>
      <c r="T146" s="161"/>
      <c r="AT146" s="156" t="s">
        <v>130</v>
      </c>
      <c r="AU146" s="156" t="s">
        <v>85</v>
      </c>
      <c r="AV146" s="13" t="s">
        <v>85</v>
      </c>
      <c r="AW146" s="13" t="s">
        <v>32</v>
      </c>
      <c r="AX146" s="13" t="s">
        <v>83</v>
      </c>
      <c r="AY146" s="156" t="s">
        <v>122</v>
      </c>
    </row>
    <row r="147" spans="2:65" s="1" customFormat="1" ht="21.75" customHeight="1">
      <c r="B147" s="133"/>
      <c r="C147" s="134" t="s">
        <v>155</v>
      </c>
      <c r="D147" s="134" t="s">
        <v>124</v>
      </c>
      <c r="E147" s="135" t="s">
        <v>475</v>
      </c>
      <c r="F147" s="136" t="s">
        <v>476</v>
      </c>
      <c r="G147" s="137" t="s">
        <v>127</v>
      </c>
      <c r="H147" s="138">
        <v>21.66</v>
      </c>
      <c r="I147" s="139"/>
      <c r="J147" s="140">
        <f>ROUND(I147*H147,2)</f>
        <v>0</v>
      </c>
      <c r="K147" s="141"/>
      <c r="L147" s="32"/>
      <c r="M147" s="142" t="s">
        <v>1</v>
      </c>
      <c r="N147" s="143" t="s">
        <v>40</v>
      </c>
      <c r="P147" s="144">
        <f>O147*H147</f>
        <v>0</v>
      </c>
      <c r="Q147" s="144">
        <v>8.4000000000000003E-4</v>
      </c>
      <c r="R147" s="144">
        <f>Q147*H147</f>
        <v>1.8194399999999999E-2</v>
      </c>
      <c r="S147" s="144">
        <v>0</v>
      </c>
      <c r="T147" s="145">
        <f>S147*H147</f>
        <v>0</v>
      </c>
      <c r="AR147" s="146" t="s">
        <v>128</v>
      </c>
      <c r="AT147" s="146" t="s">
        <v>124</v>
      </c>
      <c r="AU147" s="146" t="s">
        <v>85</v>
      </c>
      <c r="AY147" s="17" t="s">
        <v>122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7" t="s">
        <v>83</v>
      </c>
      <c r="BK147" s="147">
        <f>ROUND(I147*H147,2)</f>
        <v>0</v>
      </c>
      <c r="BL147" s="17" t="s">
        <v>128</v>
      </c>
      <c r="BM147" s="146" t="s">
        <v>477</v>
      </c>
    </row>
    <row r="148" spans="2:65" s="13" customFormat="1" ht="11.25">
      <c r="B148" s="155"/>
      <c r="D148" s="149" t="s">
        <v>130</v>
      </c>
      <c r="E148" s="156" t="s">
        <v>1</v>
      </c>
      <c r="F148" s="157" t="s">
        <v>478</v>
      </c>
      <c r="H148" s="158">
        <v>21.66</v>
      </c>
      <c r="I148" s="159"/>
      <c r="L148" s="155"/>
      <c r="M148" s="160"/>
      <c r="T148" s="161"/>
      <c r="AT148" s="156" t="s">
        <v>130</v>
      </c>
      <c r="AU148" s="156" t="s">
        <v>85</v>
      </c>
      <c r="AV148" s="13" t="s">
        <v>85</v>
      </c>
      <c r="AW148" s="13" t="s">
        <v>32</v>
      </c>
      <c r="AX148" s="13" t="s">
        <v>83</v>
      </c>
      <c r="AY148" s="156" t="s">
        <v>122</v>
      </c>
    </row>
    <row r="149" spans="2:65" s="1" customFormat="1" ht="24.2" customHeight="1">
      <c r="B149" s="133"/>
      <c r="C149" s="134" t="s">
        <v>173</v>
      </c>
      <c r="D149" s="134" t="s">
        <v>124</v>
      </c>
      <c r="E149" s="135" t="s">
        <v>479</v>
      </c>
      <c r="F149" s="136" t="s">
        <v>480</v>
      </c>
      <c r="G149" s="137" t="s">
        <v>127</v>
      </c>
      <c r="H149" s="138">
        <v>21.66</v>
      </c>
      <c r="I149" s="139"/>
      <c r="J149" s="140">
        <f>ROUND(I149*H149,2)</f>
        <v>0</v>
      </c>
      <c r="K149" s="141"/>
      <c r="L149" s="32"/>
      <c r="M149" s="142" t="s">
        <v>1</v>
      </c>
      <c r="N149" s="143" t="s">
        <v>40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128</v>
      </c>
      <c r="AT149" s="146" t="s">
        <v>124</v>
      </c>
      <c r="AU149" s="146" t="s">
        <v>85</v>
      </c>
      <c r="AY149" s="17" t="s">
        <v>122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7" t="s">
        <v>83</v>
      </c>
      <c r="BK149" s="147">
        <f>ROUND(I149*H149,2)</f>
        <v>0</v>
      </c>
      <c r="BL149" s="17" t="s">
        <v>128</v>
      </c>
      <c r="BM149" s="146" t="s">
        <v>481</v>
      </c>
    </row>
    <row r="150" spans="2:65" s="1" customFormat="1" ht="21.75" customHeight="1">
      <c r="B150" s="133"/>
      <c r="C150" s="134" t="s">
        <v>180</v>
      </c>
      <c r="D150" s="134" t="s">
        <v>124</v>
      </c>
      <c r="E150" s="135" t="s">
        <v>482</v>
      </c>
      <c r="F150" s="136" t="s">
        <v>483</v>
      </c>
      <c r="G150" s="137" t="s">
        <v>127</v>
      </c>
      <c r="H150" s="138">
        <v>57.96</v>
      </c>
      <c r="I150" s="139"/>
      <c r="J150" s="140">
        <f>ROUND(I150*H150,2)</f>
        <v>0</v>
      </c>
      <c r="K150" s="141"/>
      <c r="L150" s="32"/>
      <c r="M150" s="142" t="s">
        <v>1</v>
      </c>
      <c r="N150" s="143" t="s">
        <v>40</v>
      </c>
      <c r="P150" s="144">
        <f>O150*H150</f>
        <v>0</v>
      </c>
      <c r="Q150" s="144">
        <v>6.9999999999999999E-4</v>
      </c>
      <c r="R150" s="144">
        <f>Q150*H150</f>
        <v>4.0571999999999997E-2</v>
      </c>
      <c r="S150" s="144">
        <v>0</v>
      </c>
      <c r="T150" s="145">
        <f>S150*H150</f>
        <v>0</v>
      </c>
      <c r="AR150" s="146" t="s">
        <v>128</v>
      </c>
      <c r="AT150" s="146" t="s">
        <v>124</v>
      </c>
      <c r="AU150" s="146" t="s">
        <v>85</v>
      </c>
      <c r="AY150" s="17" t="s">
        <v>122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7" t="s">
        <v>83</v>
      </c>
      <c r="BK150" s="147">
        <f>ROUND(I150*H150,2)</f>
        <v>0</v>
      </c>
      <c r="BL150" s="17" t="s">
        <v>128</v>
      </c>
      <c r="BM150" s="146" t="s">
        <v>484</v>
      </c>
    </row>
    <row r="151" spans="2:65" s="13" customFormat="1" ht="11.25">
      <c r="B151" s="155"/>
      <c r="D151" s="149" t="s">
        <v>130</v>
      </c>
      <c r="E151" s="156" t="s">
        <v>1</v>
      </c>
      <c r="F151" s="157" t="s">
        <v>485</v>
      </c>
      <c r="H151" s="158">
        <v>57.96</v>
      </c>
      <c r="I151" s="159"/>
      <c r="L151" s="155"/>
      <c r="M151" s="160"/>
      <c r="T151" s="161"/>
      <c r="AT151" s="156" t="s">
        <v>130</v>
      </c>
      <c r="AU151" s="156" t="s">
        <v>85</v>
      </c>
      <c r="AV151" s="13" t="s">
        <v>85</v>
      </c>
      <c r="AW151" s="13" t="s">
        <v>32</v>
      </c>
      <c r="AX151" s="13" t="s">
        <v>83</v>
      </c>
      <c r="AY151" s="156" t="s">
        <v>122</v>
      </c>
    </row>
    <row r="152" spans="2:65" s="1" customFormat="1" ht="16.5" customHeight="1">
      <c r="B152" s="133"/>
      <c r="C152" s="134" t="s">
        <v>184</v>
      </c>
      <c r="D152" s="134" t="s">
        <v>124</v>
      </c>
      <c r="E152" s="135" t="s">
        <v>486</v>
      </c>
      <c r="F152" s="136" t="s">
        <v>487</v>
      </c>
      <c r="G152" s="137" t="s">
        <v>127</v>
      </c>
      <c r="H152" s="138">
        <v>57.96</v>
      </c>
      <c r="I152" s="139"/>
      <c r="J152" s="140">
        <f>ROUND(I152*H152,2)</f>
        <v>0</v>
      </c>
      <c r="K152" s="141"/>
      <c r="L152" s="32"/>
      <c r="M152" s="142" t="s">
        <v>1</v>
      </c>
      <c r="N152" s="143" t="s">
        <v>40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128</v>
      </c>
      <c r="AT152" s="146" t="s">
        <v>124</v>
      </c>
      <c r="AU152" s="146" t="s">
        <v>85</v>
      </c>
      <c r="AY152" s="17" t="s">
        <v>122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7" t="s">
        <v>83</v>
      </c>
      <c r="BK152" s="147">
        <f>ROUND(I152*H152,2)</f>
        <v>0</v>
      </c>
      <c r="BL152" s="17" t="s">
        <v>128</v>
      </c>
      <c r="BM152" s="146" t="s">
        <v>488</v>
      </c>
    </row>
    <row r="153" spans="2:65" s="1" customFormat="1" ht="21.75" customHeight="1">
      <c r="B153" s="133"/>
      <c r="C153" s="134" t="s">
        <v>189</v>
      </c>
      <c r="D153" s="134" t="s">
        <v>124</v>
      </c>
      <c r="E153" s="135" t="s">
        <v>489</v>
      </c>
      <c r="F153" s="136" t="s">
        <v>490</v>
      </c>
      <c r="G153" s="137" t="s">
        <v>158</v>
      </c>
      <c r="H153" s="138">
        <v>71.75</v>
      </c>
      <c r="I153" s="139"/>
      <c r="J153" s="140">
        <f>ROUND(I153*H153,2)</f>
        <v>0</v>
      </c>
      <c r="K153" s="141"/>
      <c r="L153" s="32"/>
      <c r="M153" s="142" t="s">
        <v>1</v>
      </c>
      <c r="N153" s="143" t="s">
        <v>40</v>
      </c>
      <c r="P153" s="144">
        <f>O153*H153</f>
        <v>0</v>
      </c>
      <c r="Q153" s="144">
        <v>4.6000000000000001E-4</v>
      </c>
      <c r="R153" s="144">
        <f>Q153*H153</f>
        <v>3.3005E-2</v>
      </c>
      <c r="S153" s="144">
        <v>0</v>
      </c>
      <c r="T153" s="145">
        <f>S153*H153</f>
        <v>0</v>
      </c>
      <c r="AR153" s="146" t="s">
        <v>128</v>
      </c>
      <c r="AT153" s="146" t="s">
        <v>124</v>
      </c>
      <c r="AU153" s="146" t="s">
        <v>85</v>
      </c>
      <c r="AY153" s="17" t="s">
        <v>122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7" t="s">
        <v>83</v>
      </c>
      <c r="BK153" s="147">
        <f>ROUND(I153*H153,2)</f>
        <v>0</v>
      </c>
      <c r="BL153" s="17" t="s">
        <v>128</v>
      </c>
      <c r="BM153" s="146" t="s">
        <v>491</v>
      </c>
    </row>
    <row r="154" spans="2:65" s="13" customFormat="1" ht="11.25">
      <c r="B154" s="155"/>
      <c r="D154" s="149" t="s">
        <v>130</v>
      </c>
      <c r="E154" s="156" t="s">
        <v>1</v>
      </c>
      <c r="F154" s="157" t="s">
        <v>466</v>
      </c>
      <c r="H154" s="158">
        <v>71.75</v>
      </c>
      <c r="I154" s="159"/>
      <c r="L154" s="155"/>
      <c r="M154" s="160"/>
      <c r="T154" s="161"/>
      <c r="AT154" s="156" t="s">
        <v>130</v>
      </c>
      <c r="AU154" s="156" t="s">
        <v>85</v>
      </c>
      <c r="AV154" s="13" t="s">
        <v>85</v>
      </c>
      <c r="AW154" s="13" t="s">
        <v>32</v>
      </c>
      <c r="AX154" s="13" t="s">
        <v>83</v>
      </c>
      <c r="AY154" s="156" t="s">
        <v>122</v>
      </c>
    </row>
    <row r="155" spans="2:65" s="1" customFormat="1" ht="24.2" customHeight="1">
      <c r="B155" s="133"/>
      <c r="C155" s="134" t="s">
        <v>195</v>
      </c>
      <c r="D155" s="134" t="s">
        <v>124</v>
      </c>
      <c r="E155" s="135" t="s">
        <v>492</v>
      </c>
      <c r="F155" s="136" t="s">
        <v>493</v>
      </c>
      <c r="G155" s="137" t="s">
        <v>158</v>
      </c>
      <c r="H155" s="138">
        <v>71.75</v>
      </c>
      <c r="I155" s="139"/>
      <c r="J155" s="140">
        <f>ROUND(I155*H155,2)</f>
        <v>0</v>
      </c>
      <c r="K155" s="141"/>
      <c r="L155" s="32"/>
      <c r="M155" s="142" t="s">
        <v>1</v>
      </c>
      <c r="N155" s="143" t="s">
        <v>40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128</v>
      </c>
      <c r="AT155" s="146" t="s">
        <v>124</v>
      </c>
      <c r="AU155" s="146" t="s">
        <v>85</v>
      </c>
      <c r="AY155" s="17" t="s">
        <v>122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7" t="s">
        <v>83</v>
      </c>
      <c r="BK155" s="147">
        <f>ROUND(I155*H155,2)</f>
        <v>0</v>
      </c>
      <c r="BL155" s="17" t="s">
        <v>128</v>
      </c>
      <c r="BM155" s="146" t="s">
        <v>494</v>
      </c>
    </row>
    <row r="156" spans="2:65" s="1" customFormat="1" ht="37.9" customHeight="1">
      <c r="B156" s="133"/>
      <c r="C156" s="134" t="s">
        <v>8</v>
      </c>
      <c r="D156" s="134" t="s">
        <v>124</v>
      </c>
      <c r="E156" s="135" t="s">
        <v>190</v>
      </c>
      <c r="F156" s="136" t="s">
        <v>191</v>
      </c>
      <c r="G156" s="137" t="s">
        <v>158</v>
      </c>
      <c r="H156" s="138">
        <v>85.81</v>
      </c>
      <c r="I156" s="139"/>
      <c r="J156" s="140">
        <f>ROUND(I156*H156,2)</f>
        <v>0</v>
      </c>
      <c r="K156" s="141"/>
      <c r="L156" s="32"/>
      <c r="M156" s="142" t="s">
        <v>1</v>
      </c>
      <c r="N156" s="143" t="s">
        <v>40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128</v>
      </c>
      <c r="AT156" s="146" t="s">
        <v>124</v>
      </c>
      <c r="AU156" s="146" t="s">
        <v>85</v>
      </c>
      <c r="AY156" s="17" t="s">
        <v>122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7" t="s">
        <v>83</v>
      </c>
      <c r="BK156" s="147">
        <f>ROUND(I156*H156,2)</f>
        <v>0</v>
      </c>
      <c r="BL156" s="17" t="s">
        <v>128</v>
      </c>
      <c r="BM156" s="146" t="s">
        <v>495</v>
      </c>
    </row>
    <row r="157" spans="2:65" s="13" customFormat="1" ht="11.25">
      <c r="B157" s="155"/>
      <c r="D157" s="149" t="s">
        <v>130</v>
      </c>
      <c r="E157" s="156" t="s">
        <v>1</v>
      </c>
      <c r="F157" s="157" t="s">
        <v>496</v>
      </c>
      <c r="H157" s="158">
        <v>85.81</v>
      </c>
      <c r="I157" s="159"/>
      <c r="L157" s="155"/>
      <c r="M157" s="160"/>
      <c r="T157" s="161"/>
      <c r="AT157" s="156" t="s">
        <v>130</v>
      </c>
      <c r="AU157" s="156" t="s">
        <v>85</v>
      </c>
      <c r="AV157" s="13" t="s">
        <v>85</v>
      </c>
      <c r="AW157" s="13" t="s">
        <v>32</v>
      </c>
      <c r="AX157" s="13" t="s">
        <v>83</v>
      </c>
      <c r="AY157" s="156" t="s">
        <v>122</v>
      </c>
    </row>
    <row r="158" spans="2:65" s="1" customFormat="1" ht="24.2" customHeight="1">
      <c r="B158" s="133"/>
      <c r="C158" s="134" t="s">
        <v>205</v>
      </c>
      <c r="D158" s="134" t="s">
        <v>124</v>
      </c>
      <c r="E158" s="135" t="s">
        <v>497</v>
      </c>
      <c r="F158" s="136" t="s">
        <v>498</v>
      </c>
      <c r="G158" s="137" t="s">
        <v>127</v>
      </c>
      <c r="H158" s="138">
        <v>25.625</v>
      </c>
      <c r="I158" s="139"/>
      <c r="J158" s="140">
        <f>ROUND(I158*H158,2)</f>
        <v>0</v>
      </c>
      <c r="K158" s="141"/>
      <c r="L158" s="32"/>
      <c r="M158" s="142" t="s">
        <v>1</v>
      </c>
      <c r="N158" s="143" t="s">
        <v>40</v>
      </c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128</v>
      </c>
      <c r="AT158" s="146" t="s">
        <v>124</v>
      </c>
      <c r="AU158" s="146" t="s">
        <v>85</v>
      </c>
      <c r="AY158" s="17" t="s">
        <v>122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7" t="s">
        <v>83</v>
      </c>
      <c r="BK158" s="147">
        <f>ROUND(I158*H158,2)</f>
        <v>0</v>
      </c>
      <c r="BL158" s="17" t="s">
        <v>128</v>
      </c>
      <c r="BM158" s="146" t="s">
        <v>499</v>
      </c>
    </row>
    <row r="159" spans="2:65" s="12" customFormat="1" ht="22.5">
      <c r="B159" s="148"/>
      <c r="D159" s="149" t="s">
        <v>130</v>
      </c>
      <c r="E159" s="150" t="s">
        <v>1</v>
      </c>
      <c r="F159" s="151" t="s">
        <v>500</v>
      </c>
      <c r="H159" s="150" t="s">
        <v>1</v>
      </c>
      <c r="I159" s="152"/>
      <c r="L159" s="148"/>
      <c r="M159" s="153"/>
      <c r="T159" s="154"/>
      <c r="AT159" s="150" t="s">
        <v>130</v>
      </c>
      <c r="AU159" s="150" t="s">
        <v>85</v>
      </c>
      <c r="AV159" s="12" t="s">
        <v>83</v>
      </c>
      <c r="AW159" s="12" t="s">
        <v>32</v>
      </c>
      <c r="AX159" s="12" t="s">
        <v>75</v>
      </c>
      <c r="AY159" s="150" t="s">
        <v>122</v>
      </c>
    </row>
    <row r="160" spans="2:65" s="13" customFormat="1" ht="11.25">
      <c r="B160" s="155"/>
      <c r="D160" s="149" t="s">
        <v>130</v>
      </c>
      <c r="E160" s="156" t="s">
        <v>1</v>
      </c>
      <c r="F160" s="157" t="s">
        <v>501</v>
      </c>
      <c r="H160" s="158">
        <v>25.625</v>
      </c>
      <c r="I160" s="159"/>
      <c r="L160" s="155"/>
      <c r="M160" s="160"/>
      <c r="T160" s="161"/>
      <c r="AT160" s="156" t="s">
        <v>130</v>
      </c>
      <c r="AU160" s="156" t="s">
        <v>85</v>
      </c>
      <c r="AV160" s="13" t="s">
        <v>85</v>
      </c>
      <c r="AW160" s="13" t="s">
        <v>32</v>
      </c>
      <c r="AX160" s="13" t="s">
        <v>83</v>
      </c>
      <c r="AY160" s="156" t="s">
        <v>122</v>
      </c>
    </row>
    <row r="161" spans="2:65" s="1" customFormat="1" ht="33" customHeight="1">
      <c r="B161" s="133"/>
      <c r="C161" s="134" t="s">
        <v>209</v>
      </c>
      <c r="D161" s="134" t="s">
        <v>124</v>
      </c>
      <c r="E161" s="135" t="s">
        <v>200</v>
      </c>
      <c r="F161" s="136" t="s">
        <v>201</v>
      </c>
      <c r="G161" s="137" t="s">
        <v>202</v>
      </c>
      <c r="H161" s="138">
        <v>171.62</v>
      </c>
      <c r="I161" s="139"/>
      <c r="J161" s="140">
        <f>ROUND(I161*H161,2)</f>
        <v>0</v>
      </c>
      <c r="K161" s="141"/>
      <c r="L161" s="32"/>
      <c r="M161" s="142" t="s">
        <v>1</v>
      </c>
      <c r="N161" s="143" t="s">
        <v>40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AR161" s="146" t="s">
        <v>128</v>
      </c>
      <c r="AT161" s="146" t="s">
        <v>124</v>
      </c>
      <c r="AU161" s="146" t="s">
        <v>85</v>
      </c>
      <c r="AY161" s="17" t="s">
        <v>122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7" t="s">
        <v>83</v>
      </c>
      <c r="BK161" s="147">
        <f>ROUND(I161*H161,2)</f>
        <v>0</v>
      </c>
      <c r="BL161" s="17" t="s">
        <v>128</v>
      </c>
      <c r="BM161" s="146" t="s">
        <v>502</v>
      </c>
    </row>
    <row r="162" spans="2:65" s="13" customFormat="1" ht="11.25">
      <c r="B162" s="155"/>
      <c r="D162" s="149" t="s">
        <v>130</v>
      </c>
      <c r="E162" s="156" t="s">
        <v>1</v>
      </c>
      <c r="F162" s="157" t="s">
        <v>503</v>
      </c>
      <c r="H162" s="158">
        <v>171.62</v>
      </c>
      <c r="I162" s="159"/>
      <c r="L162" s="155"/>
      <c r="M162" s="160"/>
      <c r="T162" s="161"/>
      <c r="AT162" s="156" t="s">
        <v>130</v>
      </c>
      <c r="AU162" s="156" t="s">
        <v>85</v>
      </c>
      <c r="AV162" s="13" t="s">
        <v>85</v>
      </c>
      <c r="AW162" s="13" t="s">
        <v>32</v>
      </c>
      <c r="AX162" s="13" t="s">
        <v>83</v>
      </c>
      <c r="AY162" s="156" t="s">
        <v>122</v>
      </c>
    </row>
    <row r="163" spans="2:65" s="1" customFormat="1" ht="24.2" customHeight="1">
      <c r="B163" s="133"/>
      <c r="C163" s="134" t="s">
        <v>214</v>
      </c>
      <c r="D163" s="134" t="s">
        <v>124</v>
      </c>
      <c r="E163" s="135" t="s">
        <v>504</v>
      </c>
      <c r="F163" s="136" t="s">
        <v>505</v>
      </c>
      <c r="G163" s="137" t="s">
        <v>158</v>
      </c>
      <c r="H163" s="138">
        <v>54.253</v>
      </c>
      <c r="I163" s="139"/>
      <c r="J163" s="140">
        <f>ROUND(I163*H163,2)</f>
        <v>0</v>
      </c>
      <c r="K163" s="141"/>
      <c r="L163" s="32"/>
      <c r="M163" s="142" t="s">
        <v>1</v>
      </c>
      <c r="N163" s="143" t="s">
        <v>40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128</v>
      </c>
      <c r="AT163" s="146" t="s">
        <v>124</v>
      </c>
      <c r="AU163" s="146" t="s">
        <v>85</v>
      </c>
      <c r="AY163" s="17" t="s">
        <v>122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7" t="s">
        <v>83</v>
      </c>
      <c r="BK163" s="147">
        <f>ROUND(I163*H163,2)</f>
        <v>0</v>
      </c>
      <c r="BL163" s="17" t="s">
        <v>128</v>
      </c>
      <c r="BM163" s="146" t="s">
        <v>506</v>
      </c>
    </row>
    <row r="164" spans="2:65" s="12" customFormat="1" ht="11.25">
      <c r="B164" s="148"/>
      <c r="D164" s="149" t="s">
        <v>130</v>
      </c>
      <c r="E164" s="150" t="s">
        <v>1</v>
      </c>
      <c r="F164" s="151" t="s">
        <v>507</v>
      </c>
      <c r="H164" s="150" t="s">
        <v>1</v>
      </c>
      <c r="I164" s="152"/>
      <c r="L164" s="148"/>
      <c r="M164" s="153"/>
      <c r="T164" s="154"/>
      <c r="AT164" s="150" t="s">
        <v>130</v>
      </c>
      <c r="AU164" s="150" t="s">
        <v>85</v>
      </c>
      <c r="AV164" s="12" t="s">
        <v>83</v>
      </c>
      <c r="AW164" s="12" t="s">
        <v>32</v>
      </c>
      <c r="AX164" s="12" t="s">
        <v>75</v>
      </c>
      <c r="AY164" s="150" t="s">
        <v>122</v>
      </c>
    </row>
    <row r="165" spans="2:65" s="12" customFormat="1" ht="11.25">
      <c r="B165" s="148"/>
      <c r="D165" s="149" t="s">
        <v>130</v>
      </c>
      <c r="E165" s="150" t="s">
        <v>1</v>
      </c>
      <c r="F165" s="151" t="s">
        <v>465</v>
      </c>
      <c r="H165" s="150" t="s">
        <v>1</v>
      </c>
      <c r="I165" s="152"/>
      <c r="L165" s="148"/>
      <c r="M165" s="153"/>
      <c r="T165" s="154"/>
      <c r="AT165" s="150" t="s">
        <v>130</v>
      </c>
      <c r="AU165" s="150" t="s">
        <v>85</v>
      </c>
      <c r="AV165" s="12" t="s">
        <v>83</v>
      </c>
      <c r="AW165" s="12" t="s">
        <v>32</v>
      </c>
      <c r="AX165" s="12" t="s">
        <v>75</v>
      </c>
      <c r="AY165" s="150" t="s">
        <v>122</v>
      </c>
    </row>
    <row r="166" spans="2:65" s="13" customFormat="1" ht="11.25">
      <c r="B166" s="155"/>
      <c r="D166" s="149" t="s">
        <v>130</v>
      </c>
      <c r="E166" s="156" t="s">
        <v>1</v>
      </c>
      <c r="F166" s="157" t="s">
        <v>466</v>
      </c>
      <c r="H166" s="158">
        <v>71.75</v>
      </c>
      <c r="I166" s="159"/>
      <c r="L166" s="155"/>
      <c r="M166" s="160"/>
      <c r="T166" s="161"/>
      <c r="AT166" s="156" t="s">
        <v>130</v>
      </c>
      <c r="AU166" s="156" t="s">
        <v>85</v>
      </c>
      <c r="AV166" s="13" t="s">
        <v>85</v>
      </c>
      <c r="AW166" s="13" t="s">
        <v>32</v>
      </c>
      <c r="AX166" s="13" t="s">
        <v>75</v>
      </c>
      <c r="AY166" s="156" t="s">
        <v>122</v>
      </c>
    </row>
    <row r="167" spans="2:65" s="13" customFormat="1" ht="11.25">
      <c r="B167" s="155"/>
      <c r="D167" s="149" t="s">
        <v>130</v>
      </c>
      <c r="E167" s="156" t="s">
        <v>1</v>
      </c>
      <c r="F167" s="157" t="s">
        <v>508</v>
      </c>
      <c r="H167" s="158">
        <v>-21.251999999999999</v>
      </c>
      <c r="I167" s="159"/>
      <c r="L167" s="155"/>
      <c r="M167" s="160"/>
      <c r="T167" s="161"/>
      <c r="AT167" s="156" t="s">
        <v>130</v>
      </c>
      <c r="AU167" s="156" t="s">
        <v>85</v>
      </c>
      <c r="AV167" s="13" t="s">
        <v>85</v>
      </c>
      <c r="AW167" s="13" t="s">
        <v>32</v>
      </c>
      <c r="AX167" s="13" t="s">
        <v>75</v>
      </c>
      <c r="AY167" s="156" t="s">
        <v>122</v>
      </c>
    </row>
    <row r="168" spans="2:65" s="13" customFormat="1" ht="11.25">
      <c r="B168" s="155"/>
      <c r="D168" s="149" t="s">
        <v>130</v>
      </c>
      <c r="E168" s="156" t="s">
        <v>1</v>
      </c>
      <c r="F168" s="157" t="s">
        <v>509</v>
      </c>
      <c r="H168" s="158">
        <v>-5.125</v>
      </c>
      <c r="I168" s="159"/>
      <c r="L168" s="155"/>
      <c r="M168" s="160"/>
      <c r="T168" s="161"/>
      <c r="AT168" s="156" t="s">
        <v>130</v>
      </c>
      <c r="AU168" s="156" t="s">
        <v>85</v>
      </c>
      <c r="AV168" s="13" t="s">
        <v>85</v>
      </c>
      <c r="AW168" s="13" t="s">
        <v>32</v>
      </c>
      <c r="AX168" s="13" t="s">
        <v>75</v>
      </c>
      <c r="AY168" s="156" t="s">
        <v>122</v>
      </c>
    </row>
    <row r="169" spans="2:65" s="14" customFormat="1" ht="11.25">
      <c r="B169" s="162"/>
      <c r="D169" s="149" t="s">
        <v>130</v>
      </c>
      <c r="E169" s="163" t="s">
        <v>1</v>
      </c>
      <c r="F169" s="164" t="s">
        <v>169</v>
      </c>
      <c r="H169" s="165">
        <v>45.373000000000005</v>
      </c>
      <c r="I169" s="166"/>
      <c r="L169" s="162"/>
      <c r="M169" s="167"/>
      <c r="T169" s="168"/>
      <c r="AT169" s="163" t="s">
        <v>130</v>
      </c>
      <c r="AU169" s="163" t="s">
        <v>85</v>
      </c>
      <c r="AV169" s="14" t="s">
        <v>139</v>
      </c>
      <c r="AW169" s="14" t="s">
        <v>32</v>
      </c>
      <c r="AX169" s="14" t="s">
        <v>75</v>
      </c>
      <c r="AY169" s="163" t="s">
        <v>122</v>
      </c>
    </row>
    <row r="170" spans="2:65" s="12" customFormat="1" ht="11.25">
      <c r="B170" s="148"/>
      <c r="D170" s="149" t="s">
        <v>130</v>
      </c>
      <c r="E170" s="150" t="s">
        <v>1</v>
      </c>
      <c r="F170" s="151" t="s">
        <v>510</v>
      </c>
      <c r="H170" s="150" t="s">
        <v>1</v>
      </c>
      <c r="I170" s="152"/>
      <c r="L170" s="148"/>
      <c r="M170" s="153"/>
      <c r="T170" s="154"/>
      <c r="AT170" s="150" t="s">
        <v>130</v>
      </c>
      <c r="AU170" s="150" t="s">
        <v>85</v>
      </c>
      <c r="AV170" s="12" t="s">
        <v>83</v>
      </c>
      <c r="AW170" s="12" t="s">
        <v>32</v>
      </c>
      <c r="AX170" s="12" t="s">
        <v>75</v>
      </c>
      <c r="AY170" s="150" t="s">
        <v>122</v>
      </c>
    </row>
    <row r="171" spans="2:65" s="13" customFormat="1" ht="11.25">
      <c r="B171" s="155"/>
      <c r="D171" s="149" t="s">
        <v>130</v>
      </c>
      <c r="E171" s="156" t="s">
        <v>1</v>
      </c>
      <c r="F171" s="157" t="s">
        <v>470</v>
      </c>
      <c r="H171" s="158">
        <v>14.06</v>
      </c>
      <c r="I171" s="159"/>
      <c r="L171" s="155"/>
      <c r="M171" s="160"/>
      <c r="T171" s="161"/>
      <c r="AT171" s="156" t="s">
        <v>130</v>
      </c>
      <c r="AU171" s="156" t="s">
        <v>85</v>
      </c>
      <c r="AV171" s="13" t="s">
        <v>85</v>
      </c>
      <c r="AW171" s="13" t="s">
        <v>32</v>
      </c>
      <c r="AX171" s="13" t="s">
        <v>75</v>
      </c>
      <c r="AY171" s="156" t="s">
        <v>122</v>
      </c>
    </row>
    <row r="172" spans="2:65" s="13" customFormat="1" ht="11.25">
      <c r="B172" s="155"/>
      <c r="D172" s="149" t="s">
        <v>130</v>
      </c>
      <c r="E172" s="156" t="s">
        <v>1</v>
      </c>
      <c r="F172" s="157" t="s">
        <v>511</v>
      </c>
      <c r="H172" s="158">
        <v>-5.18</v>
      </c>
      <c r="I172" s="159"/>
      <c r="L172" s="155"/>
      <c r="M172" s="160"/>
      <c r="T172" s="161"/>
      <c r="AT172" s="156" t="s">
        <v>130</v>
      </c>
      <c r="AU172" s="156" t="s">
        <v>85</v>
      </c>
      <c r="AV172" s="13" t="s">
        <v>85</v>
      </c>
      <c r="AW172" s="13" t="s">
        <v>32</v>
      </c>
      <c r="AX172" s="13" t="s">
        <v>75</v>
      </c>
      <c r="AY172" s="156" t="s">
        <v>122</v>
      </c>
    </row>
    <row r="173" spans="2:65" s="14" customFormat="1" ht="11.25">
      <c r="B173" s="162"/>
      <c r="D173" s="149" t="s">
        <v>130</v>
      </c>
      <c r="E173" s="163" t="s">
        <v>1</v>
      </c>
      <c r="F173" s="164" t="s">
        <v>169</v>
      </c>
      <c r="H173" s="165">
        <v>8.8800000000000008</v>
      </c>
      <c r="I173" s="166"/>
      <c r="L173" s="162"/>
      <c r="M173" s="167"/>
      <c r="T173" s="168"/>
      <c r="AT173" s="163" t="s">
        <v>130</v>
      </c>
      <c r="AU173" s="163" t="s">
        <v>85</v>
      </c>
      <c r="AV173" s="14" t="s">
        <v>139</v>
      </c>
      <c r="AW173" s="14" t="s">
        <v>32</v>
      </c>
      <c r="AX173" s="14" t="s">
        <v>75</v>
      </c>
      <c r="AY173" s="163" t="s">
        <v>122</v>
      </c>
    </row>
    <row r="174" spans="2:65" s="15" customFormat="1" ht="11.25">
      <c r="B174" s="169"/>
      <c r="D174" s="149" t="s">
        <v>130</v>
      </c>
      <c r="E174" s="170" t="s">
        <v>1</v>
      </c>
      <c r="F174" s="171" t="s">
        <v>172</v>
      </c>
      <c r="H174" s="172">
        <v>54.253000000000007</v>
      </c>
      <c r="I174" s="173"/>
      <c r="L174" s="169"/>
      <c r="M174" s="174"/>
      <c r="T174" s="175"/>
      <c r="AT174" s="170" t="s">
        <v>130</v>
      </c>
      <c r="AU174" s="170" t="s">
        <v>85</v>
      </c>
      <c r="AV174" s="15" t="s">
        <v>128</v>
      </c>
      <c r="AW174" s="15" t="s">
        <v>32</v>
      </c>
      <c r="AX174" s="15" t="s">
        <v>83</v>
      </c>
      <c r="AY174" s="170" t="s">
        <v>122</v>
      </c>
    </row>
    <row r="175" spans="2:65" s="1" customFormat="1" ht="24.2" customHeight="1">
      <c r="B175" s="133"/>
      <c r="C175" s="176" t="s">
        <v>222</v>
      </c>
      <c r="D175" s="176" t="s">
        <v>231</v>
      </c>
      <c r="E175" s="177" t="s">
        <v>512</v>
      </c>
      <c r="F175" s="178" t="s">
        <v>513</v>
      </c>
      <c r="G175" s="179" t="s">
        <v>202</v>
      </c>
      <c r="H175" s="180">
        <v>100.36799999999999</v>
      </c>
      <c r="I175" s="181"/>
      <c r="J175" s="182">
        <f>ROUND(I175*H175,2)</f>
        <v>0</v>
      </c>
      <c r="K175" s="183"/>
      <c r="L175" s="184"/>
      <c r="M175" s="185" t="s">
        <v>1</v>
      </c>
      <c r="N175" s="186" t="s">
        <v>40</v>
      </c>
      <c r="P175" s="144">
        <f>O175*H175</f>
        <v>0</v>
      </c>
      <c r="Q175" s="144">
        <v>0</v>
      </c>
      <c r="R175" s="144">
        <f>Q175*H175</f>
        <v>0</v>
      </c>
      <c r="S175" s="144">
        <v>0</v>
      </c>
      <c r="T175" s="145">
        <f>S175*H175</f>
        <v>0</v>
      </c>
      <c r="AR175" s="146" t="s">
        <v>180</v>
      </c>
      <c r="AT175" s="146" t="s">
        <v>231</v>
      </c>
      <c r="AU175" s="146" t="s">
        <v>85</v>
      </c>
      <c r="AY175" s="17" t="s">
        <v>122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7" t="s">
        <v>83</v>
      </c>
      <c r="BK175" s="147">
        <f>ROUND(I175*H175,2)</f>
        <v>0</v>
      </c>
      <c r="BL175" s="17" t="s">
        <v>128</v>
      </c>
      <c r="BM175" s="146" t="s">
        <v>514</v>
      </c>
    </row>
    <row r="176" spans="2:65" s="13" customFormat="1" ht="11.25">
      <c r="B176" s="155"/>
      <c r="D176" s="149" t="s">
        <v>130</v>
      </c>
      <c r="E176" s="156" t="s">
        <v>1</v>
      </c>
      <c r="F176" s="157" t="s">
        <v>515</v>
      </c>
      <c r="H176" s="158">
        <v>100.36799999999999</v>
      </c>
      <c r="I176" s="159"/>
      <c r="L176" s="155"/>
      <c r="M176" s="160"/>
      <c r="T176" s="161"/>
      <c r="AT176" s="156" t="s">
        <v>130</v>
      </c>
      <c r="AU176" s="156" t="s">
        <v>85</v>
      </c>
      <c r="AV176" s="13" t="s">
        <v>85</v>
      </c>
      <c r="AW176" s="13" t="s">
        <v>32</v>
      </c>
      <c r="AX176" s="13" t="s">
        <v>83</v>
      </c>
      <c r="AY176" s="156" t="s">
        <v>122</v>
      </c>
    </row>
    <row r="177" spans="2:65" s="1" customFormat="1" ht="24.2" customHeight="1">
      <c r="B177" s="133"/>
      <c r="C177" s="134" t="s">
        <v>226</v>
      </c>
      <c r="D177" s="134" t="s">
        <v>124</v>
      </c>
      <c r="E177" s="135" t="s">
        <v>516</v>
      </c>
      <c r="F177" s="136" t="s">
        <v>517</v>
      </c>
      <c r="G177" s="137" t="s">
        <v>158</v>
      </c>
      <c r="H177" s="138">
        <v>3.8879999999999999</v>
      </c>
      <c r="I177" s="139"/>
      <c r="J177" s="140">
        <f>ROUND(I177*H177,2)</f>
        <v>0</v>
      </c>
      <c r="K177" s="141"/>
      <c r="L177" s="32"/>
      <c r="M177" s="142" t="s">
        <v>1</v>
      </c>
      <c r="N177" s="143" t="s">
        <v>40</v>
      </c>
      <c r="P177" s="144">
        <f>O177*H177</f>
        <v>0</v>
      </c>
      <c r="Q177" s="144">
        <v>0</v>
      </c>
      <c r="R177" s="144">
        <f>Q177*H177</f>
        <v>0</v>
      </c>
      <c r="S177" s="144">
        <v>0</v>
      </c>
      <c r="T177" s="145">
        <f>S177*H177</f>
        <v>0</v>
      </c>
      <c r="AR177" s="146" t="s">
        <v>128</v>
      </c>
      <c r="AT177" s="146" t="s">
        <v>124</v>
      </c>
      <c r="AU177" s="146" t="s">
        <v>85</v>
      </c>
      <c r="AY177" s="17" t="s">
        <v>122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7" t="s">
        <v>83</v>
      </c>
      <c r="BK177" s="147">
        <f>ROUND(I177*H177,2)</f>
        <v>0</v>
      </c>
      <c r="BL177" s="17" t="s">
        <v>128</v>
      </c>
      <c r="BM177" s="146" t="s">
        <v>518</v>
      </c>
    </row>
    <row r="178" spans="2:65" s="13" customFormat="1" ht="11.25">
      <c r="B178" s="155"/>
      <c r="D178" s="149" t="s">
        <v>130</v>
      </c>
      <c r="E178" s="156" t="s">
        <v>1</v>
      </c>
      <c r="F178" s="157" t="s">
        <v>519</v>
      </c>
      <c r="H178" s="158">
        <v>4.07</v>
      </c>
      <c r="I178" s="159"/>
      <c r="L178" s="155"/>
      <c r="M178" s="160"/>
      <c r="T178" s="161"/>
      <c r="AT178" s="156" t="s">
        <v>130</v>
      </c>
      <c r="AU178" s="156" t="s">
        <v>85</v>
      </c>
      <c r="AV178" s="13" t="s">
        <v>85</v>
      </c>
      <c r="AW178" s="13" t="s">
        <v>32</v>
      </c>
      <c r="AX178" s="13" t="s">
        <v>75</v>
      </c>
      <c r="AY178" s="156" t="s">
        <v>122</v>
      </c>
    </row>
    <row r="179" spans="2:65" s="13" customFormat="1" ht="11.25">
      <c r="B179" s="155"/>
      <c r="D179" s="149" t="s">
        <v>130</v>
      </c>
      <c r="E179" s="156" t="s">
        <v>1</v>
      </c>
      <c r="F179" s="157" t="s">
        <v>520</v>
      </c>
      <c r="H179" s="158">
        <v>-0.182</v>
      </c>
      <c r="I179" s="159"/>
      <c r="L179" s="155"/>
      <c r="M179" s="160"/>
      <c r="T179" s="161"/>
      <c r="AT179" s="156" t="s">
        <v>130</v>
      </c>
      <c r="AU179" s="156" t="s">
        <v>85</v>
      </c>
      <c r="AV179" s="13" t="s">
        <v>85</v>
      </c>
      <c r="AW179" s="13" t="s">
        <v>32</v>
      </c>
      <c r="AX179" s="13" t="s">
        <v>75</v>
      </c>
      <c r="AY179" s="156" t="s">
        <v>122</v>
      </c>
    </row>
    <row r="180" spans="2:65" s="15" customFormat="1" ht="11.25">
      <c r="B180" s="169"/>
      <c r="D180" s="149" t="s">
        <v>130</v>
      </c>
      <c r="E180" s="170" t="s">
        <v>1</v>
      </c>
      <c r="F180" s="171" t="s">
        <v>172</v>
      </c>
      <c r="H180" s="172">
        <v>3.8880000000000003</v>
      </c>
      <c r="I180" s="173"/>
      <c r="L180" s="169"/>
      <c r="M180" s="174"/>
      <c r="T180" s="175"/>
      <c r="AT180" s="170" t="s">
        <v>130</v>
      </c>
      <c r="AU180" s="170" t="s">
        <v>85</v>
      </c>
      <c r="AV180" s="15" t="s">
        <v>128</v>
      </c>
      <c r="AW180" s="15" t="s">
        <v>32</v>
      </c>
      <c r="AX180" s="15" t="s">
        <v>83</v>
      </c>
      <c r="AY180" s="170" t="s">
        <v>122</v>
      </c>
    </row>
    <row r="181" spans="2:65" s="1" customFormat="1" ht="16.5" customHeight="1">
      <c r="B181" s="133"/>
      <c r="C181" s="176" t="s">
        <v>230</v>
      </c>
      <c r="D181" s="176" t="s">
        <v>231</v>
      </c>
      <c r="E181" s="177" t="s">
        <v>521</v>
      </c>
      <c r="F181" s="178" t="s">
        <v>522</v>
      </c>
      <c r="G181" s="179" t="s">
        <v>202</v>
      </c>
      <c r="H181" s="180">
        <v>7.7759999999999998</v>
      </c>
      <c r="I181" s="181"/>
      <c r="J181" s="182">
        <f>ROUND(I181*H181,2)</f>
        <v>0</v>
      </c>
      <c r="K181" s="183"/>
      <c r="L181" s="184"/>
      <c r="M181" s="185" t="s">
        <v>1</v>
      </c>
      <c r="N181" s="186" t="s">
        <v>40</v>
      </c>
      <c r="P181" s="144">
        <f>O181*H181</f>
        <v>0</v>
      </c>
      <c r="Q181" s="144">
        <v>1</v>
      </c>
      <c r="R181" s="144">
        <f>Q181*H181</f>
        <v>7.7759999999999998</v>
      </c>
      <c r="S181" s="144">
        <v>0</v>
      </c>
      <c r="T181" s="145">
        <f>S181*H181</f>
        <v>0</v>
      </c>
      <c r="AR181" s="146" t="s">
        <v>180</v>
      </c>
      <c r="AT181" s="146" t="s">
        <v>231</v>
      </c>
      <c r="AU181" s="146" t="s">
        <v>85</v>
      </c>
      <c r="AY181" s="17" t="s">
        <v>122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7" t="s">
        <v>83</v>
      </c>
      <c r="BK181" s="147">
        <f>ROUND(I181*H181,2)</f>
        <v>0</v>
      </c>
      <c r="BL181" s="17" t="s">
        <v>128</v>
      </c>
      <c r="BM181" s="146" t="s">
        <v>523</v>
      </c>
    </row>
    <row r="182" spans="2:65" s="13" customFormat="1" ht="11.25">
      <c r="B182" s="155"/>
      <c r="D182" s="149" t="s">
        <v>130</v>
      </c>
      <c r="F182" s="157" t="s">
        <v>524</v>
      </c>
      <c r="H182" s="158">
        <v>7.7759999999999998</v>
      </c>
      <c r="I182" s="159"/>
      <c r="L182" s="155"/>
      <c r="M182" s="160"/>
      <c r="T182" s="161"/>
      <c r="AT182" s="156" t="s">
        <v>130</v>
      </c>
      <c r="AU182" s="156" t="s">
        <v>85</v>
      </c>
      <c r="AV182" s="13" t="s">
        <v>85</v>
      </c>
      <c r="AW182" s="13" t="s">
        <v>3</v>
      </c>
      <c r="AX182" s="13" t="s">
        <v>83</v>
      </c>
      <c r="AY182" s="156" t="s">
        <v>122</v>
      </c>
    </row>
    <row r="183" spans="2:65" s="11" customFormat="1" ht="22.9" customHeight="1">
      <c r="B183" s="121"/>
      <c r="D183" s="122" t="s">
        <v>74</v>
      </c>
      <c r="E183" s="131" t="s">
        <v>139</v>
      </c>
      <c r="F183" s="131" t="s">
        <v>250</v>
      </c>
      <c r="I183" s="124"/>
      <c r="J183" s="132">
        <f>BK183</f>
        <v>0</v>
      </c>
      <c r="L183" s="121"/>
      <c r="M183" s="126"/>
      <c r="P183" s="127">
        <f>SUM(P184:P197)</f>
        <v>0</v>
      </c>
      <c r="R183" s="127">
        <f>SUM(R184:R197)</f>
        <v>2.5291299999999999</v>
      </c>
      <c r="T183" s="128">
        <f>SUM(T184:T197)</f>
        <v>0</v>
      </c>
      <c r="AR183" s="122" t="s">
        <v>83</v>
      </c>
      <c r="AT183" s="129" t="s">
        <v>74</v>
      </c>
      <c r="AU183" s="129" t="s">
        <v>83</v>
      </c>
      <c r="AY183" s="122" t="s">
        <v>122</v>
      </c>
      <c r="BK183" s="130">
        <f>SUM(BK184:BK197)</f>
        <v>0</v>
      </c>
    </row>
    <row r="184" spans="2:65" s="1" customFormat="1" ht="37.9" customHeight="1">
      <c r="B184" s="133"/>
      <c r="C184" s="134" t="s">
        <v>237</v>
      </c>
      <c r="D184" s="134" t="s">
        <v>124</v>
      </c>
      <c r="E184" s="135" t="s">
        <v>525</v>
      </c>
      <c r="F184" s="136" t="s">
        <v>526</v>
      </c>
      <c r="G184" s="137" t="s">
        <v>527</v>
      </c>
      <c r="H184" s="138">
        <v>1</v>
      </c>
      <c r="I184" s="139"/>
      <c r="J184" s="140">
        <f>ROUND(I184*H184,2)</f>
        <v>0</v>
      </c>
      <c r="K184" s="141"/>
      <c r="L184" s="32"/>
      <c r="M184" s="142" t="s">
        <v>1</v>
      </c>
      <c r="N184" s="143" t="s">
        <v>40</v>
      </c>
      <c r="P184" s="144">
        <f>O184*H184</f>
        <v>0</v>
      </c>
      <c r="Q184" s="144">
        <v>2.5291299999999999</v>
      </c>
      <c r="R184" s="144">
        <f>Q184*H184</f>
        <v>2.5291299999999999</v>
      </c>
      <c r="S184" s="144">
        <v>0</v>
      </c>
      <c r="T184" s="145">
        <f>S184*H184</f>
        <v>0</v>
      </c>
      <c r="AR184" s="146" t="s">
        <v>128</v>
      </c>
      <c r="AT184" s="146" t="s">
        <v>124</v>
      </c>
      <c r="AU184" s="146" t="s">
        <v>85</v>
      </c>
      <c r="AY184" s="17" t="s">
        <v>122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7" t="s">
        <v>83</v>
      </c>
      <c r="BK184" s="147">
        <f>ROUND(I184*H184,2)</f>
        <v>0</v>
      </c>
      <c r="BL184" s="17" t="s">
        <v>128</v>
      </c>
      <c r="BM184" s="146" t="s">
        <v>528</v>
      </c>
    </row>
    <row r="185" spans="2:65" s="12" customFormat="1" ht="22.5">
      <c r="B185" s="148"/>
      <c r="D185" s="149" t="s">
        <v>130</v>
      </c>
      <c r="E185" s="150" t="s">
        <v>1</v>
      </c>
      <c r="F185" s="151" t="s">
        <v>529</v>
      </c>
      <c r="H185" s="150" t="s">
        <v>1</v>
      </c>
      <c r="I185" s="152"/>
      <c r="L185" s="148"/>
      <c r="M185" s="153"/>
      <c r="T185" s="154"/>
      <c r="AT185" s="150" t="s">
        <v>130</v>
      </c>
      <c r="AU185" s="150" t="s">
        <v>85</v>
      </c>
      <c r="AV185" s="12" t="s">
        <v>83</v>
      </c>
      <c r="AW185" s="12" t="s">
        <v>32</v>
      </c>
      <c r="AX185" s="12" t="s">
        <v>75</v>
      </c>
      <c r="AY185" s="150" t="s">
        <v>122</v>
      </c>
    </row>
    <row r="186" spans="2:65" s="12" customFormat="1" ht="11.25">
      <c r="B186" s="148"/>
      <c r="D186" s="149" t="s">
        <v>130</v>
      </c>
      <c r="E186" s="150" t="s">
        <v>1</v>
      </c>
      <c r="F186" s="151" t="s">
        <v>530</v>
      </c>
      <c r="H186" s="150" t="s">
        <v>1</v>
      </c>
      <c r="I186" s="152"/>
      <c r="L186" s="148"/>
      <c r="M186" s="153"/>
      <c r="T186" s="154"/>
      <c r="AT186" s="150" t="s">
        <v>130</v>
      </c>
      <c r="AU186" s="150" t="s">
        <v>85</v>
      </c>
      <c r="AV186" s="12" t="s">
        <v>83</v>
      </c>
      <c r="AW186" s="12" t="s">
        <v>32</v>
      </c>
      <c r="AX186" s="12" t="s">
        <v>75</v>
      </c>
      <c r="AY186" s="150" t="s">
        <v>122</v>
      </c>
    </row>
    <row r="187" spans="2:65" s="12" customFormat="1" ht="11.25">
      <c r="B187" s="148"/>
      <c r="D187" s="149" t="s">
        <v>130</v>
      </c>
      <c r="E187" s="150" t="s">
        <v>1</v>
      </c>
      <c r="F187" s="151" t="s">
        <v>531</v>
      </c>
      <c r="H187" s="150" t="s">
        <v>1</v>
      </c>
      <c r="I187" s="152"/>
      <c r="L187" s="148"/>
      <c r="M187" s="153"/>
      <c r="T187" s="154"/>
      <c r="AT187" s="150" t="s">
        <v>130</v>
      </c>
      <c r="AU187" s="150" t="s">
        <v>85</v>
      </c>
      <c r="AV187" s="12" t="s">
        <v>83</v>
      </c>
      <c r="AW187" s="12" t="s">
        <v>32</v>
      </c>
      <c r="AX187" s="12" t="s">
        <v>75</v>
      </c>
      <c r="AY187" s="150" t="s">
        <v>122</v>
      </c>
    </row>
    <row r="188" spans="2:65" s="12" customFormat="1" ht="11.25">
      <c r="B188" s="148"/>
      <c r="D188" s="149" t="s">
        <v>130</v>
      </c>
      <c r="E188" s="150" t="s">
        <v>1</v>
      </c>
      <c r="F188" s="151" t="s">
        <v>532</v>
      </c>
      <c r="H188" s="150" t="s">
        <v>1</v>
      </c>
      <c r="I188" s="152"/>
      <c r="L188" s="148"/>
      <c r="M188" s="153"/>
      <c r="T188" s="154"/>
      <c r="AT188" s="150" t="s">
        <v>130</v>
      </c>
      <c r="AU188" s="150" t="s">
        <v>85</v>
      </c>
      <c r="AV188" s="12" t="s">
        <v>83</v>
      </c>
      <c r="AW188" s="12" t="s">
        <v>32</v>
      </c>
      <c r="AX188" s="12" t="s">
        <v>75</v>
      </c>
      <c r="AY188" s="150" t="s">
        <v>122</v>
      </c>
    </row>
    <row r="189" spans="2:65" s="13" customFormat="1" ht="11.25">
      <c r="B189" s="155"/>
      <c r="D189" s="149" t="s">
        <v>130</v>
      </c>
      <c r="E189" s="156" t="s">
        <v>1</v>
      </c>
      <c r="F189" s="157" t="s">
        <v>83</v>
      </c>
      <c r="H189" s="158">
        <v>1</v>
      </c>
      <c r="I189" s="159"/>
      <c r="L189" s="155"/>
      <c r="M189" s="160"/>
      <c r="T189" s="161"/>
      <c r="AT189" s="156" t="s">
        <v>130</v>
      </c>
      <c r="AU189" s="156" t="s">
        <v>85</v>
      </c>
      <c r="AV189" s="13" t="s">
        <v>85</v>
      </c>
      <c r="AW189" s="13" t="s">
        <v>32</v>
      </c>
      <c r="AX189" s="13" t="s">
        <v>83</v>
      </c>
      <c r="AY189" s="156" t="s">
        <v>122</v>
      </c>
    </row>
    <row r="190" spans="2:65" s="1" customFormat="1" ht="16.5" customHeight="1">
      <c r="B190" s="133"/>
      <c r="C190" s="134" t="s">
        <v>243</v>
      </c>
      <c r="D190" s="134" t="s">
        <v>124</v>
      </c>
      <c r="E190" s="135" t="s">
        <v>533</v>
      </c>
      <c r="F190" s="136" t="s">
        <v>534</v>
      </c>
      <c r="G190" s="137" t="s">
        <v>527</v>
      </c>
      <c r="H190" s="138">
        <v>1</v>
      </c>
      <c r="I190" s="139"/>
      <c r="J190" s="140">
        <f>ROUND(I190*H190,2)</f>
        <v>0</v>
      </c>
      <c r="K190" s="141"/>
      <c r="L190" s="32"/>
      <c r="M190" s="142" t="s">
        <v>1</v>
      </c>
      <c r="N190" s="143" t="s">
        <v>40</v>
      </c>
      <c r="P190" s="144">
        <f>O190*H190</f>
        <v>0</v>
      </c>
      <c r="Q190" s="144">
        <v>0</v>
      </c>
      <c r="R190" s="144">
        <f>Q190*H190</f>
        <v>0</v>
      </c>
      <c r="S190" s="144">
        <v>0</v>
      </c>
      <c r="T190" s="145">
        <f>S190*H190</f>
        <v>0</v>
      </c>
      <c r="AR190" s="146" t="s">
        <v>128</v>
      </c>
      <c r="AT190" s="146" t="s">
        <v>124</v>
      </c>
      <c r="AU190" s="146" t="s">
        <v>85</v>
      </c>
      <c r="AY190" s="17" t="s">
        <v>122</v>
      </c>
      <c r="BE190" s="147">
        <f>IF(N190="základní",J190,0)</f>
        <v>0</v>
      </c>
      <c r="BF190" s="147">
        <f>IF(N190="snížená",J190,0)</f>
        <v>0</v>
      </c>
      <c r="BG190" s="147">
        <f>IF(N190="zákl. přenesená",J190,0)</f>
        <v>0</v>
      </c>
      <c r="BH190" s="147">
        <f>IF(N190="sníž. přenesená",J190,0)</f>
        <v>0</v>
      </c>
      <c r="BI190" s="147">
        <f>IF(N190="nulová",J190,0)</f>
        <v>0</v>
      </c>
      <c r="BJ190" s="17" t="s">
        <v>83</v>
      </c>
      <c r="BK190" s="147">
        <f>ROUND(I190*H190,2)</f>
        <v>0</v>
      </c>
      <c r="BL190" s="17" t="s">
        <v>128</v>
      </c>
      <c r="BM190" s="146" t="s">
        <v>535</v>
      </c>
    </row>
    <row r="191" spans="2:65" s="12" customFormat="1" ht="22.5">
      <c r="B191" s="148"/>
      <c r="D191" s="149" t="s">
        <v>130</v>
      </c>
      <c r="E191" s="150" t="s">
        <v>1</v>
      </c>
      <c r="F191" s="151" t="s">
        <v>536</v>
      </c>
      <c r="H191" s="150" t="s">
        <v>1</v>
      </c>
      <c r="I191" s="152"/>
      <c r="L191" s="148"/>
      <c r="M191" s="153"/>
      <c r="T191" s="154"/>
      <c r="AT191" s="150" t="s">
        <v>130</v>
      </c>
      <c r="AU191" s="150" t="s">
        <v>85</v>
      </c>
      <c r="AV191" s="12" t="s">
        <v>83</v>
      </c>
      <c r="AW191" s="12" t="s">
        <v>32</v>
      </c>
      <c r="AX191" s="12" t="s">
        <v>75</v>
      </c>
      <c r="AY191" s="150" t="s">
        <v>122</v>
      </c>
    </row>
    <row r="192" spans="2:65" s="12" customFormat="1" ht="33.75">
      <c r="B192" s="148"/>
      <c r="D192" s="149" t="s">
        <v>130</v>
      </c>
      <c r="E192" s="150" t="s">
        <v>1</v>
      </c>
      <c r="F192" s="151" t="s">
        <v>537</v>
      </c>
      <c r="H192" s="150" t="s">
        <v>1</v>
      </c>
      <c r="I192" s="152"/>
      <c r="L192" s="148"/>
      <c r="M192" s="153"/>
      <c r="T192" s="154"/>
      <c r="AT192" s="150" t="s">
        <v>130</v>
      </c>
      <c r="AU192" s="150" t="s">
        <v>85</v>
      </c>
      <c r="AV192" s="12" t="s">
        <v>83</v>
      </c>
      <c r="AW192" s="12" t="s">
        <v>32</v>
      </c>
      <c r="AX192" s="12" t="s">
        <v>75</v>
      </c>
      <c r="AY192" s="150" t="s">
        <v>122</v>
      </c>
    </row>
    <row r="193" spans="2:65" s="12" customFormat="1" ht="11.25">
      <c r="B193" s="148"/>
      <c r="D193" s="149" t="s">
        <v>130</v>
      </c>
      <c r="E193" s="150" t="s">
        <v>1</v>
      </c>
      <c r="F193" s="151" t="s">
        <v>538</v>
      </c>
      <c r="H193" s="150" t="s">
        <v>1</v>
      </c>
      <c r="I193" s="152"/>
      <c r="L193" s="148"/>
      <c r="M193" s="153"/>
      <c r="T193" s="154"/>
      <c r="AT193" s="150" t="s">
        <v>130</v>
      </c>
      <c r="AU193" s="150" t="s">
        <v>85</v>
      </c>
      <c r="AV193" s="12" t="s">
        <v>83</v>
      </c>
      <c r="AW193" s="12" t="s">
        <v>32</v>
      </c>
      <c r="AX193" s="12" t="s">
        <v>75</v>
      </c>
      <c r="AY193" s="150" t="s">
        <v>122</v>
      </c>
    </row>
    <row r="194" spans="2:65" s="12" customFormat="1" ht="33.75">
      <c r="B194" s="148"/>
      <c r="D194" s="149" t="s">
        <v>130</v>
      </c>
      <c r="E194" s="150" t="s">
        <v>1</v>
      </c>
      <c r="F194" s="151" t="s">
        <v>539</v>
      </c>
      <c r="H194" s="150" t="s">
        <v>1</v>
      </c>
      <c r="I194" s="152"/>
      <c r="L194" s="148"/>
      <c r="M194" s="153"/>
      <c r="T194" s="154"/>
      <c r="AT194" s="150" t="s">
        <v>130</v>
      </c>
      <c r="AU194" s="150" t="s">
        <v>85</v>
      </c>
      <c r="AV194" s="12" t="s">
        <v>83</v>
      </c>
      <c r="AW194" s="12" t="s">
        <v>32</v>
      </c>
      <c r="AX194" s="12" t="s">
        <v>75</v>
      </c>
      <c r="AY194" s="150" t="s">
        <v>122</v>
      </c>
    </row>
    <row r="195" spans="2:65" s="12" customFormat="1" ht="33.75">
      <c r="B195" s="148"/>
      <c r="D195" s="149" t="s">
        <v>130</v>
      </c>
      <c r="E195" s="150" t="s">
        <v>1</v>
      </c>
      <c r="F195" s="151" t="s">
        <v>540</v>
      </c>
      <c r="H195" s="150" t="s">
        <v>1</v>
      </c>
      <c r="I195" s="152"/>
      <c r="L195" s="148"/>
      <c r="M195" s="153"/>
      <c r="T195" s="154"/>
      <c r="AT195" s="150" t="s">
        <v>130</v>
      </c>
      <c r="AU195" s="150" t="s">
        <v>85</v>
      </c>
      <c r="AV195" s="12" t="s">
        <v>83</v>
      </c>
      <c r="AW195" s="12" t="s">
        <v>32</v>
      </c>
      <c r="AX195" s="12" t="s">
        <v>75</v>
      </c>
      <c r="AY195" s="150" t="s">
        <v>122</v>
      </c>
    </row>
    <row r="196" spans="2:65" s="12" customFormat="1" ht="11.25">
      <c r="B196" s="148"/>
      <c r="D196" s="149" t="s">
        <v>130</v>
      </c>
      <c r="E196" s="150" t="s">
        <v>1</v>
      </c>
      <c r="F196" s="151" t="s">
        <v>541</v>
      </c>
      <c r="H196" s="150" t="s">
        <v>1</v>
      </c>
      <c r="I196" s="152"/>
      <c r="L196" s="148"/>
      <c r="M196" s="153"/>
      <c r="T196" s="154"/>
      <c r="AT196" s="150" t="s">
        <v>130</v>
      </c>
      <c r="AU196" s="150" t="s">
        <v>85</v>
      </c>
      <c r="AV196" s="12" t="s">
        <v>83</v>
      </c>
      <c r="AW196" s="12" t="s">
        <v>32</v>
      </c>
      <c r="AX196" s="12" t="s">
        <v>75</v>
      </c>
      <c r="AY196" s="150" t="s">
        <v>122</v>
      </c>
    </row>
    <row r="197" spans="2:65" s="13" customFormat="1" ht="11.25">
      <c r="B197" s="155"/>
      <c r="D197" s="149" t="s">
        <v>130</v>
      </c>
      <c r="E197" s="156" t="s">
        <v>1</v>
      </c>
      <c r="F197" s="157" t="s">
        <v>83</v>
      </c>
      <c r="H197" s="158">
        <v>1</v>
      </c>
      <c r="I197" s="159"/>
      <c r="L197" s="155"/>
      <c r="M197" s="160"/>
      <c r="T197" s="161"/>
      <c r="AT197" s="156" t="s">
        <v>130</v>
      </c>
      <c r="AU197" s="156" t="s">
        <v>85</v>
      </c>
      <c r="AV197" s="13" t="s">
        <v>85</v>
      </c>
      <c r="AW197" s="13" t="s">
        <v>32</v>
      </c>
      <c r="AX197" s="13" t="s">
        <v>83</v>
      </c>
      <c r="AY197" s="156" t="s">
        <v>122</v>
      </c>
    </row>
    <row r="198" spans="2:65" s="11" customFormat="1" ht="22.9" customHeight="1">
      <c r="B198" s="121"/>
      <c r="D198" s="122" t="s">
        <v>74</v>
      </c>
      <c r="E198" s="131" t="s">
        <v>128</v>
      </c>
      <c r="F198" s="131" t="s">
        <v>542</v>
      </c>
      <c r="I198" s="124"/>
      <c r="J198" s="132">
        <f>BK198</f>
        <v>0</v>
      </c>
      <c r="L198" s="121"/>
      <c r="M198" s="126"/>
      <c r="P198" s="127">
        <f>SUM(P199:P212)</f>
        <v>0</v>
      </c>
      <c r="R198" s="127">
        <f>SUM(R199:R212)</f>
        <v>11.694168170000001</v>
      </c>
      <c r="T198" s="128">
        <f>SUM(T199:T212)</f>
        <v>0</v>
      </c>
      <c r="AR198" s="122" t="s">
        <v>83</v>
      </c>
      <c r="AT198" s="129" t="s">
        <v>74</v>
      </c>
      <c r="AU198" s="129" t="s">
        <v>83</v>
      </c>
      <c r="AY198" s="122" t="s">
        <v>122</v>
      </c>
      <c r="BK198" s="130">
        <f>SUM(BK199:BK212)</f>
        <v>0</v>
      </c>
    </row>
    <row r="199" spans="2:65" s="1" customFormat="1" ht="16.5" customHeight="1">
      <c r="B199" s="133"/>
      <c r="C199" s="134" t="s">
        <v>7</v>
      </c>
      <c r="D199" s="134" t="s">
        <v>124</v>
      </c>
      <c r="E199" s="135" t="s">
        <v>543</v>
      </c>
      <c r="F199" s="136" t="s">
        <v>544</v>
      </c>
      <c r="G199" s="137" t="s">
        <v>158</v>
      </c>
      <c r="H199" s="138">
        <v>3.8439999999999999</v>
      </c>
      <c r="I199" s="139"/>
      <c r="J199" s="140">
        <f>ROUND(I199*H199,2)</f>
        <v>0</v>
      </c>
      <c r="K199" s="141"/>
      <c r="L199" s="32"/>
      <c r="M199" s="142" t="s">
        <v>1</v>
      </c>
      <c r="N199" s="143" t="s">
        <v>40</v>
      </c>
      <c r="P199" s="144">
        <f>O199*H199</f>
        <v>0</v>
      </c>
      <c r="Q199" s="144">
        <v>1.7034</v>
      </c>
      <c r="R199" s="144">
        <f>Q199*H199</f>
        <v>6.5478696000000003</v>
      </c>
      <c r="S199" s="144">
        <v>0</v>
      </c>
      <c r="T199" s="145">
        <f>S199*H199</f>
        <v>0</v>
      </c>
      <c r="AR199" s="146" t="s">
        <v>128</v>
      </c>
      <c r="AT199" s="146" t="s">
        <v>124</v>
      </c>
      <c r="AU199" s="146" t="s">
        <v>85</v>
      </c>
      <c r="AY199" s="17" t="s">
        <v>122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7" t="s">
        <v>83</v>
      </c>
      <c r="BK199" s="147">
        <f>ROUND(I199*H199,2)</f>
        <v>0</v>
      </c>
      <c r="BL199" s="17" t="s">
        <v>128</v>
      </c>
      <c r="BM199" s="146" t="s">
        <v>545</v>
      </c>
    </row>
    <row r="200" spans="2:65" s="12" customFormat="1" ht="11.25">
      <c r="B200" s="148"/>
      <c r="D200" s="149" t="s">
        <v>130</v>
      </c>
      <c r="E200" s="150" t="s">
        <v>1</v>
      </c>
      <c r="F200" s="151" t="s">
        <v>546</v>
      </c>
      <c r="H200" s="150" t="s">
        <v>1</v>
      </c>
      <c r="I200" s="152"/>
      <c r="L200" s="148"/>
      <c r="M200" s="153"/>
      <c r="T200" s="154"/>
      <c r="AT200" s="150" t="s">
        <v>130</v>
      </c>
      <c r="AU200" s="150" t="s">
        <v>85</v>
      </c>
      <c r="AV200" s="12" t="s">
        <v>83</v>
      </c>
      <c r="AW200" s="12" t="s">
        <v>32</v>
      </c>
      <c r="AX200" s="12" t="s">
        <v>75</v>
      </c>
      <c r="AY200" s="150" t="s">
        <v>122</v>
      </c>
    </row>
    <row r="201" spans="2:65" s="12" customFormat="1" ht="11.25">
      <c r="B201" s="148"/>
      <c r="D201" s="149" t="s">
        <v>130</v>
      </c>
      <c r="E201" s="150" t="s">
        <v>1</v>
      </c>
      <c r="F201" s="151" t="s">
        <v>547</v>
      </c>
      <c r="H201" s="150" t="s">
        <v>1</v>
      </c>
      <c r="I201" s="152"/>
      <c r="L201" s="148"/>
      <c r="M201" s="153"/>
      <c r="T201" s="154"/>
      <c r="AT201" s="150" t="s">
        <v>130</v>
      </c>
      <c r="AU201" s="150" t="s">
        <v>85</v>
      </c>
      <c r="AV201" s="12" t="s">
        <v>83</v>
      </c>
      <c r="AW201" s="12" t="s">
        <v>32</v>
      </c>
      <c r="AX201" s="12" t="s">
        <v>75</v>
      </c>
      <c r="AY201" s="150" t="s">
        <v>122</v>
      </c>
    </row>
    <row r="202" spans="2:65" s="13" customFormat="1" ht="11.25">
      <c r="B202" s="155"/>
      <c r="D202" s="149" t="s">
        <v>130</v>
      </c>
      <c r="E202" s="156" t="s">
        <v>1</v>
      </c>
      <c r="F202" s="157" t="s">
        <v>548</v>
      </c>
      <c r="H202" s="158">
        <v>3.8439999999999999</v>
      </c>
      <c r="I202" s="159"/>
      <c r="L202" s="155"/>
      <c r="M202" s="160"/>
      <c r="T202" s="161"/>
      <c r="AT202" s="156" t="s">
        <v>130</v>
      </c>
      <c r="AU202" s="156" t="s">
        <v>85</v>
      </c>
      <c r="AV202" s="13" t="s">
        <v>85</v>
      </c>
      <c r="AW202" s="13" t="s">
        <v>32</v>
      </c>
      <c r="AX202" s="13" t="s">
        <v>83</v>
      </c>
      <c r="AY202" s="156" t="s">
        <v>122</v>
      </c>
    </row>
    <row r="203" spans="2:65" s="1" customFormat="1" ht="24.2" customHeight="1">
      <c r="B203" s="133"/>
      <c r="C203" s="134" t="s">
        <v>251</v>
      </c>
      <c r="D203" s="134" t="s">
        <v>124</v>
      </c>
      <c r="E203" s="135" t="s">
        <v>549</v>
      </c>
      <c r="F203" s="136" t="s">
        <v>550</v>
      </c>
      <c r="G203" s="137" t="s">
        <v>158</v>
      </c>
      <c r="H203" s="138">
        <v>1.2809999999999999</v>
      </c>
      <c r="I203" s="139"/>
      <c r="J203" s="140">
        <f>ROUND(I203*H203,2)</f>
        <v>0</v>
      </c>
      <c r="K203" s="141"/>
      <c r="L203" s="32"/>
      <c r="M203" s="142" t="s">
        <v>1</v>
      </c>
      <c r="N203" s="143" t="s">
        <v>40</v>
      </c>
      <c r="P203" s="144">
        <f>O203*H203</f>
        <v>0</v>
      </c>
      <c r="Q203" s="144">
        <v>1.8907700000000001</v>
      </c>
      <c r="R203" s="144">
        <f>Q203*H203</f>
        <v>2.4220763700000001</v>
      </c>
      <c r="S203" s="144">
        <v>0</v>
      </c>
      <c r="T203" s="145">
        <f>S203*H203</f>
        <v>0</v>
      </c>
      <c r="AR203" s="146" t="s">
        <v>128</v>
      </c>
      <c r="AT203" s="146" t="s">
        <v>124</v>
      </c>
      <c r="AU203" s="146" t="s">
        <v>85</v>
      </c>
      <c r="AY203" s="17" t="s">
        <v>122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7" t="s">
        <v>83</v>
      </c>
      <c r="BK203" s="147">
        <f>ROUND(I203*H203,2)</f>
        <v>0</v>
      </c>
      <c r="BL203" s="17" t="s">
        <v>128</v>
      </c>
      <c r="BM203" s="146" t="s">
        <v>551</v>
      </c>
    </row>
    <row r="204" spans="2:65" s="12" customFormat="1" ht="11.25">
      <c r="B204" s="148"/>
      <c r="D204" s="149" t="s">
        <v>130</v>
      </c>
      <c r="E204" s="150" t="s">
        <v>1</v>
      </c>
      <c r="F204" s="151" t="s">
        <v>546</v>
      </c>
      <c r="H204" s="150" t="s">
        <v>1</v>
      </c>
      <c r="I204" s="152"/>
      <c r="L204" s="148"/>
      <c r="M204" s="153"/>
      <c r="T204" s="154"/>
      <c r="AT204" s="150" t="s">
        <v>130</v>
      </c>
      <c r="AU204" s="150" t="s">
        <v>85</v>
      </c>
      <c r="AV204" s="12" t="s">
        <v>83</v>
      </c>
      <c r="AW204" s="12" t="s">
        <v>32</v>
      </c>
      <c r="AX204" s="12" t="s">
        <v>75</v>
      </c>
      <c r="AY204" s="150" t="s">
        <v>122</v>
      </c>
    </row>
    <row r="205" spans="2:65" s="12" customFormat="1" ht="11.25">
      <c r="B205" s="148"/>
      <c r="D205" s="149" t="s">
        <v>130</v>
      </c>
      <c r="E205" s="150" t="s">
        <v>1</v>
      </c>
      <c r="F205" s="151" t="s">
        <v>552</v>
      </c>
      <c r="H205" s="150" t="s">
        <v>1</v>
      </c>
      <c r="I205" s="152"/>
      <c r="L205" s="148"/>
      <c r="M205" s="153"/>
      <c r="T205" s="154"/>
      <c r="AT205" s="150" t="s">
        <v>130</v>
      </c>
      <c r="AU205" s="150" t="s">
        <v>85</v>
      </c>
      <c r="AV205" s="12" t="s">
        <v>83</v>
      </c>
      <c r="AW205" s="12" t="s">
        <v>32</v>
      </c>
      <c r="AX205" s="12" t="s">
        <v>75</v>
      </c>
      <c r="AY205" s="150" t="s">
        <v>122</v>
      </c>
    </row>
    <row r="206" spans="2:65" s="13" customFormat="1" ht="11.25">
      <c r="B206" s="155"/>
      <c r="D206" s="149" t="s">
        <v>130</v>
      </c>
      <c r="E206" s="156" t="s">
        <v>1</v>
      </c>
      <c r="F206" s="157" t="s">
        <v>553</v>
      </c>
      <c r="H206" s="158">
        <v>1.2809999999999999</v>
      </c>
      <c r="I206" s="159"/>
      <c r="L206" s="155"/>
      <c r="M206" s="160"/>
      <c r="T206" s="161"/>
      <c r="AT206" s="156" t="s">
        <v>130</v>
      </c>
      <c r="AU206" s="156" t="s">
        <v>85</v>
      </c>
      <c r="AV206" s="13" t="s">
        <v>85</v>
      </c>
      <c r="AW206" s="13" t="s">
        <v>32</v>
      </c>
      <c r="AX206" s="13" t="s">
        <v>83</v>
      </c>
      <c r="AY206" s="156" t="s">
        <v>122</v>
      </c>
    </row>
    <row r="207" spans="2:65" s="1" customFormat="1" ht="16.5" customHeight="1">
      <c r="B207" s="133"/>
      <c r="C207" s="134" t="s">
        <v>256</v>
      </c>
      <c r="D207" s="134" t="s">
        <v>124</v>
      </c>
      <c r="E207" s="135" t="s">
        <v>554</v>
      </c>
      <c r="F207" s="136" t="s">
        <v>555</v>
      </c>
      <c r="G207" s="137" t="s">
        <v>158</v>
      </c>
      <c r="H207" s="138">
        <v>1.1100000000000001</v>
      </c>
      <c r="I207" s="139"/>
      <c r="J207" s="140">
        <f>ROUND(I207*H207,2)</f>
        <v>0</v>
      </c>
      <c r="K207" s="141"/>
      <c r="L207" s="32"/>
      <c r="M207" s="142" t="s">
        <v>1</v>
      </c>
      <c r="N207" s="143" t="s">
        <v>40</v>
      </c>
      <c r="P207" s="144">
        <f>O207*H207</f>
        <v>0</v>
      </c>
      <c r="Q207" s="144">
        <v>1.8907700000000001</v>
      </c>
      <c r="R207" s="144">
        <f>Q207*H207</f>
        <v>2.0987547000000002</v>
      </c>
      <c r="S207" s="144">
        <v>0</v>
      </c>
      <c r="T207" s="145">
        <f>S207*H207</f>
        <v>0</v>
      </c>
      <c r="AR207" s="146" t="s">
        <v>128</v>
      </c>
      <c r="AT207" s="146" t="s">
        <v>124</v>
      </c>
      <c r="AU207" s="146" t="s">
        <v>85</v>
      </c>
      <c r="AY207" s="17" t="s">
        <v>122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7" t="s">
        <v>83</v>
      </c>
      <c r="BK207" s="147">
        <f>ROUND(I207*H207,2)</f>
        <v>0</v>
      </c>
      <c r="BL207" s="17" t="s">
        <v>128</v>
      </c>
      <c r="BM207" s="146" t="s">
        <v>556</v>
      </c>
    </row>
    <row r="208" spans="2:65" s="12" customFormat="1" ht="11.25">
      <c r="B208" s="148"/>
      <c r="D208" s="149" t="s">
        <v>130</v>
      </c>
      <c r="E208" s="150" t="s">
        <v>1</v>
      </c>
      <c r="F208" s="151" t="s">
        <v>557</v>
      </c>
      <c r="H208" s="150" t="s">
        <v>1</v>
      </c>
      <c r="I208" s="152"/>
      <c r="L208" s="148"/>
      <c r="M208" s="153"/>
      <c r="T208" s="154"/>
      <c r="AT208" s="150" t="s">
        <v>130</v>
      </c>
      <c r="AU208" s="150" t="s">
        <v>85</v>
      </c>
      <c r="AV208" s="12" t="s">
        <v>83</v>
      </c>
      <c r="AW208" s="12" t="s">
        <v>32</v>
      </c>
      <c r="AX208" s="12" t="s">
        <v>75</v>
      </c>
      <c r="AY208" s="150" t="s">
        <v>122</v>
      </c>
    </row>
    <row r="209" spans="2:65" s="13" customFormat="1" ht="11.25">
      <c r="B209" s="155"/>
      <c r="D209" s="149" t="s">
        <v>130</v>
      </c>
      <c r="E209" s="156" t="s">
        <v>1</v>
      </c>
      <c r="F209" s="157" t="s">
        <v>558</v>
      </c>
      <c r="H209" s="158">
        <v>1.1100000000000001</v>
      </c>
      <c r="I209" s="159"/>
      <c r="L209" s="155"/>
      <c r="M209" s="160"/>
      <c r="T209" s="161"/>
      <c r="AT209" s="156" t="s">
        <v>130</v>
      </c>
      <c r="AU209" s="156" t="s">
        <v>85</v>
      </c>
      <c r="AV209" s="13" t="s">
        <v>85</v>
      </c>
      <c r="AW209" s="13" t="s">
        <v>32</v>
      </c>
      <c r="AX209" s="13" t="s">
        <v>83</v>
      </c>
      <c r="AY209" s="156" t="s">
        <v>122</v>
      </c>
    </row>
    <row r="210" spans="2:65" s="1" customFormat="1" ht="33" customHeight="1">
      <c r="B210" s="133"/>
      <c r="C210" s="134" t="s">
        <v>263</v>
      </c>
      <c r="D210" s="134" t="s">
        <v>124</v>
      </c>
      <c r="E210" s="135" t="s">
        <v>559</v>
      </c>
      <c r="F210" s="136" t="s">
        <v>560</v>
      </c>
      <c r="G210" s="137" t="s">
        <v>158</v>
      </c>
      <c r="H210" s="138">
        <v>0.25</v>
      </c>
      <c r="I210" s="139"/>
      <c r="J210" s="140">
        <f>ROUND(I210*H210,2)</f>
        <v>0</v>
      </c>
      <c r="K210" s="141"/>
      <c r="L210" s="32"/>
      <c r="M210" s="142" t="s">
        <v>1</v>
      </c>
      <c r="N210" s="143" t="s">
        <v>40</v>
      </c>
      <c r="P210" s="144">
        <f>O210*H210</f>
        <v>0</v>
      </c>
      <c r="Q210" s="144">
        <v>2.5018699999999998</v>
      </c>
      <c r="R210" s="144">
        <f>Q210*H210</f>
        <v>0.62546749999999995</v>
      </c>
      <c r="S210" s="144">
        <v>0</v>
      </c>
      <c r="T210" s="145">
        <f>S210*H210</f>
        <v>0</v>
      </c>
      <c r="AR210" s="146" t="s">
        <v>128</v>
      </c>
      <c r="AT210" s="146" t="s">
        <v>124</v>
      </c>
      <c r="AU210" s="146" t="s">
        <v>85</v>
      </c>
      <c r="AY210" s="17" t="s">
        <v>122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7" t="s">
        <v>83</v>
      </c>
      <c r="BK210" s="147">
        <f>ROUND(I210*H210,2)</f>
        <v>0</v>
      </c>
      <c r="BL210" s="17" t="s">
        <v>128</v>
      </c>
      <c r="BM210" s="146" t="s">
        <v>561</v>
      </c>
    </row>
    <row r="211" spans="2:65" s="12" customFormat="1" ht="11.25">
      <c r="B211" s="148"/>
      <c r="D211" s="149" t="s">
        <v>130</v>
      </c>
      <c r="E211" s="150" t="s">
        <v>1</v>
      </c>
      <c r="F211" s="151" t="s">
        <v>562</v>
      </c>
      <c r="H211" s="150" t="s">
        <v>1</v>
      </c>
      <c r="I211" s="152"/>
      <c r="L211" s="148"/>
      <c r="M211" s="153"/>
      <c r="T211" s="154"/>
      <c r="AT211" s="150" t="s">
        <v>130</v>
      </c>
      <c r="AU211" s="150" t="s">
        <v>85</v>
      </c>
      <c r="AV211" s="12" t="s">
        <v>83</v>
      </c>
      <c r="AW211" s="12" t="s">
        <v>32</v>
      </c>
      <c r="AX211" s="12" t="s">
        <v>75</v>
      </c>
      <c r="AY211" s="150" t="s">
        <v>122</v>
      </c>
    </row>
    <row r="212" spans="2:65" s="13" customFormat="1" ht="11.25">
      <c r="B212" s="155"/>
      <c r="D212" s="149" t="s">
        <v>130</v>
      </c>
      <c r="E212" s="156" t="s">
        <v>1</v>
      </c>
      <c r="F212" s="157" t="s">
        <v>563</v>
      </c>
      <c r="H212" s="158">
        <v>0.25</v>
      </c>
      <c r="I212" s="159"/>
      <c r="L212" s="155"/>
      <c r="M212" s="160"/>
      <c r="T212" s="161"/>
      <c r="AT212" s="156" t="s">
        <v>130</v>
      </c>
      <c r="AU212" s="156" t="s">
        <v>85</v>
      </c>
      <c r="AV212" s="13" t="s">
        <v>85</v>
      </c>
      <c r="AW212" s="13" t="s">
        <v>32</v>
      </c>
      <c r="AX212" s="13" t="s">
        <v>83</v>
      </c>
      <c r="AY212" s="156" t="s">
        <v>122</v>
      </c>
    </row>
    <row r="213" spans="2:65" s="11" customFormat="1" ht="22.9" customHeight="1">
      <c r="B213" s="121"/>
      <c r="D213" s="122" t="s">
        <v>74</v>
      </c>
      <c r="E213" s="131" t="s">
        <v>150</v>
      </c>
      <c r="F213" s="131" t="s">
        <v>262</v>
      </c>
      <c r="I213" s="124"/>
      <c r="J213" s="132">
        <f>BK213</f>
        <v>0</v>
      </c>
      <c r="L213" s="121"/>
      <c r="M213" s="126"/>
      <c r="P213" s="127">
        <f>SUM(P214:P218)</f>
        <v>0</v>
      </c>
      <c r="R213" s="127">
        <f>SUM(R214:R218)</f>
        <v>4.0200832000000002</v>
      </c>
      <c r="T213" s="128">
        <f>SUM(T214:T218)</f>
        <v>0</v>
      </c>
      <c r="AR213" s="122" t="s">
        <v>83</v>
      </c>
      <c r="AT213" s="129" t="s">
        <v>74</v>
      </c>
      <c r="AU213" s="129" t="s">
        <v>83</v>
      </c>
      <c r="AY213" s="122" t="s">
        <v>122</v>
      </c>
      <c r="BK213" s="130">
        <f>SUM(BK214:BK218)</f>
        <v>0</v>
      </c>
    </row>
    <row r="214" spans="2:65" s="1" customFormat="1" ht="16.5" customHeight="1">
      <c r="B214" s="133"/>
      <c r="C214" s="134" t="s">
        <v>269</v>
      </c>
      <c r="D214" s="134" t="s">
        <v>124</v>
      </c>
      <c r="E214" s="135" t="s">
        <v>564</v>
      </c>
      <c r="F214" s="136" t="s">
        <v>565</v>
      </c>
      <c r="G214" s="137" t="s">
        <v>127</v>
      </c>
      <c r="H214" s="138">
        <v>8.9600000000000009</v>
      </c>
      <c r="I214" s="139"/>
      <c r="J214" s="140">
        <f>ROUND(I214*H214,2)</f>
        <v>0</v>
      </c>
      <c r="K214" s="141"/>
      <c r="L214" s="32"/>
      <c r="M214" s="142" t="s">
        <v>1</v>
      </c>
      <c r="N214" s="143" t="s">
        <v>40</v>
      </c>
      <c r="P214" s="144">
        <f>O214*H214</f>
        <v>0</v>
      </c>
      <c r="Q214" s="144">
        <v>0.44867000000000001</v>
      </c>
      <c r="R214" s="144">
        <f>Q214*H214</f>
        <v>4.0200832000000002</v>
      </c>
      <c r="S214" s="144">
        <v>0</v>
      </c>
      <c r="T214" s="145">
        <f>S214*H214</f>
        <v>0</v>
      </c>
      <c r="AR214" s="146" t="s">
        <v>128</v>
      </c>
      <c r="AT214" s="146" t="s">
        <v>124</v>
      </c>
      <c r="AU214" s="146" t="s">
        <v>85</v>
      </c>
      <c r="AY214" s="17" t="s">
        <v>122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7" t="s">
        <v>83</v>
      </c>
      <c r="BK214" s="147">
        <f>ROUND(I214*H214,2)</f>
        <v>0</v>
      </c>
      <c r="BL214" s="17" t="s">
        <v>128</v>
      </c>
      <c r="BM214" s="146" t="s">
        <v>566</v>
      </c>
    </row>
    <row r="215" spans="2:65" s="13" customFormat="1" ht="11.25">
      <c r="B215" s="155"/>
      <c r="D215" s="149" t="s">
        <v>130</v>
      </c>
      <c r="E215" s="156" t="s">
        <v>1</v>
      </c>
      <c r="F215" s="157" t="s">
        <v>567</v>
      </c>
      <c r="H215" s="158">
        <v>10.68</v>
      </c>
      <c r="I215" s="159"/>
      <c r="L215" s="155"/>
      <c r="M215" s="160"/>
      <c r="T215" s="161"/>
      <c r="AT215" s="156" t="s">
        <v>130</v>
      </c>
      <c r="AU215" s="156" t="s">
        <v>85</v>
      </c>
      <c r="AV215" s="13" t="s">
        <v>85</v>
      </c>
      <c r="AW215" s="13" t="s">
        <v>32</v>
      </c>
      <c r="AX215" s="13" t="s">
        <v>75</v>
      </c>
      <c r="AY215" s="156" t="s">
        <v>122</v>
      </c>
    </row>
    <row r="216" spans="2:65" s="13" customFormat="1" ht="11.25">
      <c r="B216" s="155"/>
      <c r="D216" s="149" t="s">
        <v>130</v>
      </c>
      <c r="E216" s="156" t="s">
        <v>1</v>
      </c>
      <c r="F216" s="157" t="s">
        <v>568</v>
      </c>
      <c r="H216" s="158">
        <v>-0.72</v>
      </c>
      <c r="I216" s="159"/>
      <c r="L216" s="155"/>
      <c r="M216" s="160"/>
      <c r="T216" s="161"/>
      <c r="AT216" s="156" t="s">
        <v>130</v>
      </c>
      <c r="AU216" s="156" t="s">
        <v>85</v>
      </c>
      <c r="AV216" s="13" t="s">
        <v>85</v>
      </c>
      <c r="AW216" s="13" t="s">
        <v>32</v>
      </c>
      <c r="AX216" s="13" t="s">
        <v>75</v>
      </c>
      <c r="AY216" s="156" t="s">
        <v>122</v>
      </c>
    </row>
    <row r="217" spans="2:65" s="13" customFormat="1" ht="11.25">
      <c r="B217" s="155"/>
      <c r="D217" s="149" t="s">
        <v>130</v>
      </c>
      <c r="E217" s="156" t="s">
        <v>1</v>
      </c>
      <c r="F217" s="157" t="s">
        <v>569</v>
      </c>
      <c r="H217" s="158">
        <v>-1</v>
      </c>
      <c r="I217" s="159"/>
      <c r="L217" s="155"/>
      <c r="M217" s="160"/>
      <c r="T217" s="161"/>
      <c r="AT217" s="156" t="s">
        <v>130</v>
      </c>
      <c r="AU217" s="156" t="s">
        <v>85</v>
      </c>
      <c r="AV217" s="13" t="s">
        <v>85</v>
      </c>
      <c r="AW217" s="13" t="s">
        <v>32</v>
      </c>
      <c r="AX217" s="13" t="s">
        <v>75</v>
      </c>
      <c r="AY217" s="156" t="s">
        <v>122</v>
      </c>
    </row>
    <row r="218" spans="2:65" s="15" customFormat="1" ht="11.25">
      <c r="B218" s="169"/>
      <c r="D218" s="149" t="s">
        <v>130</v>
      </c>
      <c r="E218" s="170" t="s">
        <v>1</v>
      </c>
      <c r="F218" s="171" t="s">
        <v>172</v>
      </c>
      <c r="H218" s="172">
        <v>8.9599999999999991</v>
      </c>
      <c r="I218" s="173"/>
      <c r="L218" s="169"/>
      <c r="M218" s="174"/>
      <c r="T218" s="175"/>
      <c r="AT218" s="170" t="s">
        <v>130</v>
      </c>
      <c r="AU218" s="170" t="s">
        <v>85</v>
      </c>
      <c r="AV218" s="15" t="s">
        <v>128</v>
      </c>
      <c r="AW218" s="15" t="s">
        <v>32</v>
      </c>
      <c r="AX218" s="15" t="s">
        <v>83</v>
      </c>
      <c r="AY218" s="170" t="s">
        <v>122</v>
      </c>
    </row>
    <row r="219" spans="2:65" s="11" customFormat="1" ht="22.9" customHeight="1">
      <c r="B219" s="121"/>
      <c r="D219" s="122" t="s">
        <v>74</v>
      </c>
      <c r="E219" s="131" t="s">
        <v>155</v>
      </c>
      <c r="F219" s="131" t="s">
        <v>570</v>
      </c>
      <c r="I219" s="124"/>
      <c r="J219" s="132">
        <f>BK219</f>
        <v>0</v>
      </c>
      <c r="L219" s="121"/>
      <c r="M219" s="126"/>
      <c r="P219" s="127">
        <f>SUM(P220:P224)</f>
        <v>0</v>
      </c>
      <c r="R219" s="127">
        <f>SUM(R220:R224)</f>
        <v>0</v>
      </c>
      <c r="T219" s="128">
        <f>SUM(T220:T224)</f>
        <v>0</v>
      </c>
      <c r="AR219" s="122" t="s">
        <v>83</v>
      </c>
      <c r="AT219" s="129" t="s">
        <v>74</v>
      </c>
      <c r="AU219" s="129" t="s">
        <v>83</v>
      </c>
      <c r="AY219" s="122" t="s">
        <v>122</v>
      </c>
      <c r="BK219" s="130">
        <f>SUM(BK220:BK224)</f>
        <v>0</v>
      </c>
    </row>
    <row r="220" spans="2:65" s="1" customFormat="1" ht="24.2" customHeight="1">
      <c r="B220" s="133"/>
      <c r="C220" s="134" t="s">
        <v>276</v>
      </c>
      <c r="D220" s="134" t="s">
        <v>124</v>
      </c>
      <c r="E220" s="135" t="s">
        <v>571</v>
      </c>
      <c r="F220" s="136" t="s">
        <v>572</v>
      </c>
      <c r="G220" s="137" t="s">
        <v>127</v>
      </c>
      <c r="H220" s="138">
        <v>8.9600000000000009</v>
      </c>
      <c r="I220" s="139"/>
      <c r="J220" s="140">
        <f>ROUND(I220*H220,2)</f>
        <v>0</v>
      </c>
      <c r="K220" s="141"/>
      <c r="L220" s="32"/>
      <c r="M220" s="142" t="s">
        <v>1</v>
      </c>
      <c r="N220" s="143" t="s">
        <v>40</v>
      </c>
      <c r="P220" s="144">
        <f>O220*H220</f>
        <v>0</v>
      </c>
      <c r="Q220" s="144">
        <v>0</v>
      </c>
      <c r="R220" s="144">
        <f>Q220*H220</f>
        <v>0</v>
      </c>
      <c r="S220" s="144">
        <v>0</v>
      </c>
      <c r="T220" s="145">
        <f>S220*H220</f>
        <v>0</v>
      </c>
      <c r="AR220" s="146" t="s">
        <v>128</v>
      </c>
      <c r="AT220" s="146" t="s">
        <v>124</v>
      </c>
      <c r="AU220" s="146" t="s">
        <v>85</v>
      </c>
      <c r="AY220" s="17" t="s">
        <v>122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7" t="s">
        <v>83</v>
      </c>
      <c r="BK220" s="147">
        <f>ROUND(I220*H220,2)</f>
        <v>0</v>
      </c>
      <c r="BL220" s="17" t="s">
        <v>128</v>
      </c>
      <c r="BM220" s="146" t="s">
        <v>573</v>
      </c>
    </row>
    <row r="221" spans="2:65" s="13" customFormat="1" ht="11.25">
      <c r="B221" s="155"/>
      <c r="D221" s="149" t="s">
        <v>130</v>
      </c>
      <c r="E221" s="156" t="s">
        <v>1</v>
      </c>
      <c r="F221" s="157" t="s">
        <v>567</v>
      </c>
      <c r="H221" s="158">
        <v>10.68</v>
      </c>
      <c r="I221" s="159"/>
      <c r="L221" s="155"/>
      <c r="M221" s="160"/>
      <c r="T221" s="161"/>
      <c r="AT221" s="156" t="s">
        <v>130</v>
      </c>
      <c r="AU221" s="156" t="s">
        <v>85</v>
      </c>
      <c r="AV221" s="13" t="s">
        <v>85</v>
      </c>
      <c r="AW221" s="13" t="s">
        <v>32</v>
      </c>
      <c r="AX221" s="13" t="s">
        <v>75</v>
      </c>
      <c r="AY221" s="156" t="s">
        <v>122</v>
      </c>
    </row>
    <row r="222" spans="2:65" s="13" customFormat="1" ht="11.25">
      <c r="B222" s="155"/>
      <c r="D222" s="149" t="s">
        <v>130</v>
      </c>
      <c r="E222" s="156" t="s">
        <v>1</v>
      </c>
      <c r="F222" s="157" t="s">
        <v>568</v>
      </c>
      <c r="H222" s="158">
        <v>-0.72</v>
      </c>
      <c r="I222" s="159"/>
      <c r="L222" s="155"/>
      <c r="M222" s="160"/>
      <c r="T222" s="161"/>
      <c r="AT222" s="156" t="s">
        <v>130</v>
      </c>
      <c r="AU222" s="156" t="s">
        <v>85</v>
      </c>
      <c r="AV222" s="13" t="s">
        <v>85</v>
      </c>
      <c r="AW222" s="13" t="s">
        <v>32</v>
      </c>
      <c r="AX222" s="13" t="s">
        <v>75</v>
      </c>
      <c r="AY222" s="156" t="s">
        <v>122</v>
      </c>
    </row>
    <row r="223" spans="2:65" s="13" customFormat="1" ht="11.25">
      <c r="B223" s="155"/>
      <c r="D223" s="149" t="s">
        <v>130</v>
      </c>
      <c r="E223" s="156" t="s">
        <v>1</v>
      </c>
      <c r="F223" s="157" t="s">
        <v>569</v>
      </c>
      <c r="H223" s="158">
        <v>-1</v>
      </c>
      <c r="I223" s="159"/>
      <c r="L223" s="155"/>
      <c r="M223" s="160"/>
      <c r="T223" s="161"/>
      <c r="AT223" s="156" t="s">
        <v>130</v>
      </c>
      <c r="AU223" s="156" t="s">
        <v>85</v>
      </c>
      <c r="AV223" s="13" t="s">
        <v>85</v>
      </c>
      <c r="AW223" s="13" t="s">
        <v>32</v>
      </c>
      <c r="AX223" s="13" t="s">
        <v>75</v>
      </c>
      <c r="AY223" s="156" t="s">
        <v>122</v>
      </c>
    </row>
    <row r="224" spans="2:65" s="15" customFormat="1" ht="11.25">
      <c r="B224" s="169"/>
      <c r="D224" s="149" t="s">
        <v>130</v>
      </c>
      <c r="E224" s="170" t="s">
        <v>1</v>
      </c>
      <c r="F224" s="171" t="s">
        <v>172</v>
      </c>
      <c r="H224" s="172">
        <v>8.9599999999999991</v>
      </c>
      <c r="I224" s="173"/>
      <c r="L224" s="169"/>
      <c r="M224" s="174"/>
      <c r="T224" s="175"/>
      <c r="AT224" s="170" t="s">
        <v>130</v>
      </c>
      <c r="AU224" s="170" t="s">
        <v>85</v>
      </c>
      <c r="AV224" s="15" t="s">
        <v>128</v>
      </c>
      <c r="AW224" s="15" t="s">
        <v>32</v>
      </c>
      <c r="AX224" s="15" t="s">
        <v>83</v>
      </c>
      <c r="AY224" s="170" t="s">
        <v>122</v>
      </c>
    </row>
    <row r="225" spans="2:65" s="11" customFormat="1" ht="22.9" customHeight="1">
      <c r="B225" s="121"/>
      <c r="D225" s="122" t="s">
        <v>74</v>
      </c>
      <c r="E225" s="131" t="s">
        <v>180</v>
      </c>
      <c r="F225" s="131" t="s">
        <v>574</v>
      </c>
      <c r="I225" s="124"/>
      <c r="J225" s="132">
        <f>BK225</f>
        <v>0</v>
      </c>
      <c r="L225" s="121"/>
      <c r="M225" s="126"/>
      <c r="P225" s="127">
        <f>SUM(P226:P242)</f>
        <v>0</v>
      </c>
      <c r="R225" s="127">
        <f>SUM(R226:R242)</f>
        <v>0.64727190000000012</v>
      </c>
      <c r="T225" s="128">
        <f>SUM(T226:T242)</f>
        <v>0</v>
      </c>
      <c r="AR225" s="122" t="s">
        <v>83</v>
      </c>
      <c r="AT225" s="129" t="s">
        <v>74</v>
      </c>
      <c r="AU225" s="129" t="s">
        <v>83</v>
      </c>
      <c r="AY225" s="122" t="s">
        <v>122</v>
      </c>
      <c r="BK225" s="130">
        <f>SUM(BK226:BK242)</f>
        <v>0</v>
      </c>
    </row>
    <row r="226" spans="2:65" s="1" customFormat="1" ht="24.2" customHeight="1">
      <c r="B226" s="133"/>
      <c r="C226" s="239" t="s">
        <v>280</v>
      </c>
      <c r="D226" s="239" t="s">
        <v>124</v>
      </c>
      <c r="E226" s="240" t="s">
        <v>575</v>
      </c>
      <c r="F226" s="241" t="s">
        <v>576</v>
      </c>
      <c r="G226" s="242" t="s">
        <v>259</v>
      </c>
      <c r="H226" s="243">
        <v>1</v>
      </c>
      <c r="I226" s="244"/>
      <c r="J226" s="244">
        <f>ROUND(I226*H226,2)</f>
        <v>0</v>
      </c>
      <c r="K226" s="141"/>
      <c r="L226" s="32"/>
      <c r="M226" s="142" t="s">
        <v>1</v>
      </c>
      <c r="N226" s="143" t="s">
        <v>40</v>
      </c>
      <c r="P226" s="144">
        <f>O226*H226</f>
        <v>0</v>
      </c>
      <c r="Q226" s="144">
        <v>0</v>
      </c>
      <c r="R226" s="144">
        <f>Q226*H226</f>
        <v>0</v>
      </c>
      <c r="S226" s="144">
        <v>0</v>
      </c>
      <c r="T226" s="145">
        <f>S226*H226</f>
        <v>0</v>
      </c>
      <c r="AR226" s="146" t="s">
        <v>128</v>
      </c>
      <c r="AT226" s="146" t="s">
        <v>124</v>
      </c>
      <c r="AU226" s="146" t="s">
        <v>85</v>
      </c>
      <c r="AY226" s="17" t="s">
        <v>122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7" t="s">
        <v>83</v>
      </c>
      <c r="BK226" s="147">
        <f>ROUND(I226*H226,2)</f>
        <v>0</v>
      </c>
      <c r="BL226" s="17" t="s">
        <v>128</v>
      </c>
      <c r="BM226" s="146" t="s">
        <v>577</v>
      </c>
    </row>
    <row r="227" spans="2:65" s="1" customFormat="1" ht="24.2" customHeight="1">
      <c r="B227" s="133"/>
      <c r="C227" s="239" t="s">
        <v>284</v>
      </c>
      <c r="D227" s="239" t="s">
        <v>124</v>
      </c>
      <c r="E227" s="240" t="s">
        <v>578</v>
      </c>
      <c r="F227" s="241" t="s">
        <v>579</v>
      </c>
      <c r="G227" s="242" t="s">
        <v>254</v>
      </c>
      <c r="H227" s="243">
        <v>0.3</v>
      </c>
      <c r="I227" s="244"/>
      <c r="J227" s="244">
        <f>ROUND(I227*H227,2)</f>
        <v>0</v>
      </c>
      <c r="K227" s="141"/>
      <c r="L227" s="32"/>
      <c r="M227" s="142" t="s">
        <v>1</v>
      </c>
      <c r="N227" s="143" t="s">
        <v>40</v>
      </c>
      <c r="P227" s="144">
        <f>O227*H227</f>
        <v>0</v>
      </c>
      <c r="Q227" s="144">
        <v>0</v>
      </c>
      <c r="R227" s="144">
        <f>Q227*H227</f>
        <v>0</v>
      </c>
      <c r="S227" s="144">
        <v>0</v>
      </c>
      <c r="T227" s="145">
        <f>S227*H227</f>
        <v>0</v>
      </c>
      <c r="AR227" s="146" t="s">
        <v>128</v>
      </c>
      <c r="AT227" s="146" t="s">
        <v>124</v>
      </c>
      <c r="AU227" s="146" t="s">
        <v>85</v>
      </c>
      <c r="AY227" s="17" t="s">
        <v>122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7" t="s">
        <v>83</v>
      </c>
      <c r="BK227" s="147">
        <f>ROUND(I227*H227,2)</f>
        <v>0</v>
      </c>
      <c r="BL227" s="17" t="s">
        <v>128</v>
      </c>
      <c r="BM227" s="146" t="s">
        <v>580</v>
      </c>
    </row>
    <row r="228" spans="2:65" s="1" customFormat="1" ht="24.2" customHeight="1">
      <c r="B228" s="133"/>
      <c r="C228" s="245" t="s">
        <v>288</v>
      </c>
      <c r="D228" s="245" t="s">
        <v>231</v>
      </c>
      <c r="E228" s="246" t="s">
        <v>581</v>
      </c>
      <c r="F228" s="247" t="s">
        <v>582</v>
      </c>
      <c r="G228" s="248" t="s">
        <v>254</v>
      </c>
      <c r="H228" s="249">
        <v>0.30299999999999999</v>
      </c>
      <c r="I228" s="250"/>
      <c r="J228" s="250">
        <f>ROUND(I228*H228,2)</f>
        <v>0</v>
      </c>
      <c r="K228" s="183"/>
      <c r="L228" s="184"/>
      <c r="M228" s="185" t="s">
        <v>1</v>
      </c>
      <c r="N228" s="186" t="s">
        <v>40</v>
      </c>
      <c r="P228" s="144">
        <f>O228*H228</f>
        <v>0</v>
      </c>
      <c r="Q228" s="144">
        <v>5.7299999999999997E-2</v>
      </c>
      <c r="R228" s="144">
        <f>Q228*H228</f>
        <v>1.73619E-2</v>
      </c>
      <c r="S228" s="144">
        <v>0</v>
      </c>
      <c r="T228" s="145">
        <f>S228*H228</f>
        <v>0</v>
      </c>
      <c r="AR228" s="146" t="s">
        <v>180</v>
      </c>
      <c r="AT228" s="146" t="s">
        <v>231</v>
      </c>
      <c r="AU228" s="146" t="s">
        <v>85</v>
      </c>
      <c r="AY228" s="17" t="s">
        <v>122</v>
      </c>
      <c r="BE228" s="147">
        <f>IF(N228="základní",J228,0)</f>
        <v>0</v>
      </c>
      <c r="BF228" s="147">
        <f>IF(N228="snížená",J228,0)</f>
        <v>0</v>
      </c>
      <c r="BG228" s="147">
        <f>IF(N228="zákl. přenesená",J228,0)</f>
        <v>0</v>
      </c>
      <c r="BH228" s="147">
        <f>IF(N228="sníž. přenesená",J228,0)</f>
        <v>0</v>
      </c>
      <c r="BI228" s="147">
        <f>IF(N228="nulová",J228,0)</f>
        <v>0</v>
      </c>
      <c r="BJ228" s="17" t="s">
        <v>83</v>
      </c>
      <c r="BK228" s="147">
        <f>ROUND(I228*H228,2)</f>
        <v>0</v>
      </c>
      <c r="BL228" s="17" t="s">
        <v>128</v>
      </c>
      <c r="BM228" s="146" t="s">
        <v>583</v>
      </c>
    </row>
    <row r="229" spans="2:65" s="13" customFormat="1" ht="11.25">
      <c r="B229" s="155"/>
      <c r="C229" s="251"/>
      <c r="D229" s="252" t="s">
        <v>130</v>
      </c>
      <c r="E229" s="251"/>
      <c r="F229" s="253" t="s">
        <v>584</v>
      </c>
      <c r="G229" s="251"/>
      <c r="H229" s="254">
        <v>0.30299999999999999</v>
      </c>
      <c r="I229" s="255"/>
      <c r="J229" s="251"/>
      <c r="L229" s="155"/>
      <c r="M229" s="160"/>
      <c r="T229" s="161"/>
      <c r="AT229" s="156" t="s">
        <v>130</v>
      </c>
      <c r="AU229" s="156" t="s">
        <v>85</v>
      </c>
      <c r="AV229" s="13" t="s">
        <v>85</v>
      </c>
      <c r="AW229" s="13" t="s">
        <v>3</v>
      </c>
      <c r="AX229" s="13" t="s">
        <v>83</v>
      </c>
      <c r="AY229" s="156" t="s">
        <v>122</v>
      </c>
    </row>
    <row r="230" spans="2:65" s="1" customFormat="1" ht="24.2" customHeight="1">
      <c r="B230" s="133"/>
      <c r="C230" s="239" t="s">
        <v>294</v>
      </c>
      <c r="D230" s="239" t="s">
        <v>124</v>
      </c>
      <c r="E230" s="240" t="s">
        <v>585</v>
      </c>
      <c r="F230" s="241" t="s">
        <v>586</v>
      </c>
      <c r="G230" s="242" t="s">
        <v>259</v>
      </c>
      <c r="H230" s="243">
        <v>1</v>
      </c>
      <c r="I230" s="244"/>
      <c r="J230" s="244">
        <f t="shared" ref="J230:J242" si="0">ROUND(I230*H230,2)</f>
        <v>0</v>
      </c>
      <c r="K230" s="141"/>
      <c r="L230" s="32"/>
      <c r="M230" s="142" t="s">
        <v>1</v>
      </c>
      <c r="N230" s="143" t="s">
        <v>40</v>
      </c>
      <c r="P230" s="144">
        <f t="shared" ref="P230:P242" si="1">O230*H230</f>
        <v>0</v>
      </c>
      <c r="Q230" s="144">
        <v>5.0499999999999998E-3</v>
      </c>
      <c r="R230" s="144">
        <f t="shared" ref="R230:R242" si="2">Q230*H230</f>
        <v>5.0499999999999998E-3</v>
      </c>
      <c r="S230" s="144">
        <v>0</v>
      </c>
      <c r="T230" s="145">
        <f t="shared" ref="T230:T242" si="3">S230*H230</f>
        <v>0</v>
      </c>
      <c r="AR230" s="146" t="s">
        <v>128</v>
      </c>
      <c r="AT230" s="146" t="s">
        <v>124</v>
      </c>
      <c r="AU230" s="146" t="s">
        <v>85</v>
      </c>
      <c r="AY230" s="17" t="s">
        <v>122</v>
      </c>
      <c r="BE230" s="147">
        <f t="shared" ref="BE230:BE242" si="4">IF(N230="základní",J230,0)</f>
        <v>0</v>
      </c>
      <c r="BF230" s="147">
        <f t="shared" ref="BF230:BF242" si="5">IF(N230="snížená",J230,0)</f>
        <v>0</v>
      </c>
      <c r="BG230" s="147">
        <f t="shared" ref="BG230:BG242" si="6">IF(N230="zákl. přenesená",J230,0)</f>
        <v>0</v>
      </c>
      <c r="BH230" s="147">
        <f t="shared" ref="BH230:BH242" si="7">IF(N230="sníž. přenesená",J230,0)</f>
        <v>0</v>
      </c>
      <c r="BI230" s="147">
        <f t="shared" ref="BI230:BI242" si="8">IF(N230="nulová",J230,0)</f>
        <v>0</v>
      </c>
      <c r="BJ230" s="17" t="s">
        <v>83</v>
      </c>
      <c r="BK230" s="147">
        <f t="shared" ref="BK230:BK242" si="9">ROUND(I230*H230,2)</f>
        <v>0</v>
      </c>
      <c r="BL230" s="17" t="s">
        <v>128</v>
      </c>
      <c r="BM230" s="146" t="s">
        <v>587</v>
      </c>
    </row>
    <row r="231" spans="2:65" s="1" customFormat="1" ht="24.2" customHeight="1">
      <c r="B231" s="133"/>
      <c r="C231" s="245" t="s">
        <v>298</v>
      </c>
      <c r="D231" s="245" t="s">
        <v>231</v>
      </c>
      <c r="E231" s="246" t="s">
        <v>588</v>
      </c>
      <c r="F231" s="247" t="s">
        <v>589</v>
      </c>
      <c r="G231" s="248" t="s">
        <v>259</v>
      </c>
      <c r="H231" s="249">
        <v>1</v>
      </c>
      <c r="I231" s="250"/>
      <c r="J231" s="250">
        <f t="shared" si="0"/>
        <v>0</v>
      </c>
      <c r="K231" s="183"/>
      <c r="L231" s="184"/>
      <c r="M231" s="185" t="s">
        <v>1</v>
      </c>
      <c r="N231" s="186" t="s">
        <v>40</v>
      </c>
      <c r="P231" s="144">
        <f t="shared" si="1"/>
        <v>0</v>
      </c>
      <c r="Q231" s="144">
        <v>7.2499999999999995E-2</v>
      </c>
      <c r="R231" s="144">
        <f t="shared" si="2"/>
        <v>7.2499999999999995E-2</v>
      </c>
      <c r="S231" s="144">
        <v>0</v>
      </c>
      <c r="T231" s="145">
        <f t="shared" si="3"/>
        <v>0</v>
      </c>
      <c r="AR231" s="146" t="s">
        <v>180</v>
      </c>
      <c r="AT231" s="146" t="s">
        <v>231</v>
      </c>
      <c r="AU231" s="146" t="s">
        <v>85</v>
      </c>
      <c r="AY231" s="17" t="s">
        <v>122</v>
      </c>
      <c r="BE231" s="147">
        <f t="shared" si="4"/>
        <v>0</v>
      </c>
      <c r="BF231" s="147">
        <f t="shared" si="5"/>
        <v>0</v>
      </c>
      <c r="BG231" s="147">
        <f t="shared" si="6"/>
        <v>0</v>
      </c>
      <c r="BH231" s="147">
        <f t="shared" si="7"/>
        <v>0</v>
      </c>
      <c r="BI231" s="147">
        <f t="shared" si="8"/>
        <v>0</v>
      </c>
      <c r="BJ231" s="17" t="s">
        <v>83</v>
      </c>
      <c r="BK231" s="147">
        <f t="shared" si="9"/>
        <v>0</v>
      </c>
      <c r="BL231" s="17" t="s">
        <v>128</v>
      </c>
      <c r="BM231" s="146" t="s">
        <v>590</v>
      </c>
    </row>
    <row r="232" spans="2:65" s="1" customFormat="1" ht="24.2" customHeight="1">
      <c r="B232" s="133"/>
      <c r="C232" s="239" t="s">
        <v>302</v>
      </c>
      <c r="D232" s="239" t="s">
        <v>124</v>
      </c>
      <c r="E232" s="240" t="s">
        <v>591</v>
      </c>
      <c r="F232" s="241" t="s">
        <v>592</v>
      </c>
      <c r="G232" s="242" t="s">
        <v>259</v>
      </c>
      <c r="H232" s="243">
        <v>2</v>
      </c>
      <c r="I232" s="244"/>
      <c r="J232" s="244">
        <f t="shared" si="0"/>
        <v>0</v>
      </c>
      <c r="K232" s="141"/>
      <c r="L232" s="32"/>
      <c r="M232" s="142" t="s">
        <v>1</v>
      </c>
      <c r="N232" s="143" t="s">
        <v>40</v>
      </c>
      <c r="P232" s="144">
        <f t="shared" si="1"/>
        <v>0</v>
      </c>
      <c r="Q232" s="144">
        <v>0</v>
      </c>
      <c r="R232" s="144">
        <f t="shared" si="2"/>
        <v>0</v>
      </c>
      <c r="S232" s="144">
        <v>0</v>
      </c>
      <c r="T232" s="145">
        <f t="shared" si="3"/>
        <v>0</v>
      </c>
      <c r="AR232" s="146" t="s">
        <v>128</v>
      </c>
      <c r="AT232" s="146" t="s">
        <v>124</v>
      </c>
      <c r="AU232" s="146" t="s">
        <v>85</v>
      </c>
      <c r="AY232" s="17" t="s">
        <v>122</v>
      </c>
      <c r="BE232" s="147">
        <f t="shared" si="4"/>
        <v>0</v>
      </c>
      <c r="BF232" s="147">
        <f t="shared" si="5"/>
        <v>0</v>
      </c>
      <c r="BG232" s="147">
        <f t="shared" si="6"/>
        <v>0</v>
      </c>
      <c r="BH232" s="147">
        <f t="shared" si="7"/>
        <v>0</v>
      </c>
      <c r="BI232" s="147">
        <f t="shared" si="8"/>
        <v>0</v>
      </c>
      <c r="BJ232" s="17" t="s">
        <v>83</v>
      </c>
      <c r="BK232" s="147">
        <f t="shared" si="9"/>
        <v>0</v>
      </c>
      <c r="BL232" s="17" t="s">
        <v>128</v>
      </c>
      <c r="BM232" s="146" t="s">
        <v>593</v>
      </c>
    </row>
    <row r="233" spans="2:65" s="1" customFormat="1" ht="24.2" customHeight="1">
      <c r="B233" s="133"/>
      <c r="C233" s="245" t="s">
        <v>307</v>
      </c>
      <c r="D233" s="245" t="s">
        <v>231</v>
      </c>
      <c r="E233" s="246" t="s">
        <v>594</v>
      </c>
      <c r="F233" s="247" t="s">
        <v>595</v>
      </c>
      <c r="G233" s="248" t="s">
        <v>259</v>
      </c>
      <c r="H233" s="249">
        <v>2</v>
      </c>
      <c r="I233" s="250"/>
      <c r="J233" s="250">
        <f t="shared" si="0"/>
        <v>0</v>
      </c>
      <c r="K233" s="183"/>
      <c r="L233" s="184"/>
      <c r="M233" s="185" t="s">
        <v>1</v>
      </c>
      <c r="N233" s="186" t="s">
        <v>40</v>
      </c>
      <c r="P233" s="144">
        <f t="shared" si="1"/>
        <v>0</v>
      </c>
      <c r="Q233" s="144">
        <v>6.3600000000000004E-2</v>
      </c>
      <c r="R233" s="144">
        <f t="shared" si="2"/>
        <v>0.12720000000000001</v>
      </c>
      <c r="S233" s="144">
        <v>0</v>
      </c>
      <c r="T233" s="145">
        <f t="shared" si="3"/>
        <v>0</v>
      </c>
      <c r="AR233" s="146" t="s">
        <v>180</v>
      </c>
      <c r="AT233" s="146" t="s">
        <v>231</v>
      </c>
      <c r="AU233" s="146" t="s">
        <v>85</v>
      </c>
      <c r="AY233" s="17" t="s">
        <v>122</v>
      </c>
      <c r="BE233" s="147">
        <f t="shared" si="4"/>
        <v>0</v>
      </c>
      <c r="BF233" s="147">
        <f t="shared" si="5"/>
        <v>0</v>
      </c>
      <c r="BG233" s="147">
        <f t="shared" si="6"/>
        <v>0</v>
      </c>
      <c r="BH233" s="147">
        <f t="shared" si="7"/>
        <v>0</v>
      </c>
      <c r="BI233" s="147">
        <f t="shared" si="8"/>
        <v>0</v>
      </c>
      <c r="BJ233" s="17" t="s">
        <v>83</v>
      </c>
      <c r="BK233" s="147">
        <f t="shared" si="9"/>
        <v>0</v>
      </c>
      <c r="BL233" s="17" t="s">
        <v>128</v>
      </c>
      <c r="BM233" s="146" t="s">
        <v>596</v>
      </c>
    </row>
    <row r="234" spans="2:65" s="1" customFormat="1" ht="24.2" customHeight="1">
      <c r="B234" s="133"/>
      <c r="C234" s="239" t="s">
        <v>311</v>
      </c>
      <c r="D234" s="239" t="s">
        <v>124</v>
      </c>
      <c r="E234" s="240" t="s">
        <v>597</v>
      </c>
      <c r="F234" s="241" t="s">
        <v>598</v>
      </c>
      <c r="G234" s="242" t="s">
        <v>259</v>
      </c>
      <c r="H234" s="243">
        <v>1</v>
      </c>
      <c r="I234" s="244"/>
      <c r="J234" s="244">
        <f t="shared" si="0"/>
        <v>0</v>
      </c>
      <c r="K234" s="141"/>
      <c r="L234" s="32"/>
      <c r="M234" s="142" t="s">
        <v>1</v>
      </c>
      <c r="N234" s="143" t="s">
        <v>40</v>
      </c>
      <c r="P234" s="144">
        <f t="shared" si="1"/>
        <v>0</v>
      </c>
      <c r="Q234" s="144">
        <v>1.652E-2</v>
      </c>
      <c r="R234" s="144">
        <f t="shared" si="2"/>
        <v>1.652E-2</v>
      </c>
      <c r="S234" s="144">
        <v>0</v>
      </c>
      <c r="T234" s="145">
        <f t="shared" si="3"/>
        <v>0</v>
      </c>
      <c r="AR234" s="146" t="s">
        <v>128</v>
      </c>
      <c r="AT234" s="146" t="s">
        <v>124</v>
      </c>
      <c r="AU234" s="146" t="s">
        <v>85</v>
      </c>
      <c r="AY234" s="17" t="s">
        <v>122</v>
      </c>
      <c r="BE234" s="147">
        <f t="shared" si="4"/>
        <v>0</v>
      </c>
      <c r="BF234" s="147">
        <f t="shared" si="5"/>
        <v>0</v>
      </c>
      <c r="BG234" s="147">
        <f t="shared" si="6"/>
        <v>0</v>
      </c>
      <c r="BH234" s="147">
        <f t="shared" si="7"/>
        <v>0</v>
      </c>
      <c r="BI234" s="147">
        <f t="shared" si="8"/>
        <v>0</v>
      </c>
      <c r="BJ234" s="17" t="s">
        <v>83</v>
      </c>
      <c r="BK234" s="147">
        <f t="shared" si="9"/>
        <v>0</v>
      </c>
      <c r="BL234" s="17" t="s">
        <v>128</v>
      </c>
      <c r="BM234" s="146" t="s">
        <v>599</v>
      </c>
    </row>
    <row r="235" spans="2:65" s="1" customFormat="1" ht="24.2" customHeight="1">
      <c r="B235" s="133"/>
      <c r="C235" s="245" t="s">
        <v>317</v>
      </c>
      <c r="D235" s="245" t="s">
        <v>231</v>
      </c>
      <c r="E235" s="246" t="s">
        <v>600</v>
      </c>
      <c r="F235" s="247" t="s">
        <v>601</v>
      </c>
      <c r="G235" s="248" t="s">
        <v>259</v>
      </c>
      <c r="H235" s="249">
        <v>1</v>
      </c>
      <c r="I235" s="250"/>
      <c r="J235" s="250">
        <f t="shared" si="0"/>
        <v>0</v>
      </c>
      <c r="K235" s="183"/>
      <c r="L235" s="184"/>
      <c r="M235" s="185" t="s">
        <v>1</v>
      </c>
      <c r="N235" s="186" t="s">
        <v>40</v>
      </c>
      <c r="P235" s="144">
        <f t="shared" si="1"/>
        <v>0</v>
      </c>
      <c r="Q235" s="144">
        <v>0.17</v>
      </c>
      <c r="R235" s="144">
        <f t="shared" si="2"/>
        <v>0.17</v>
      </c>
      <c r="S235" s="144">
        <v>0</v>
      </c>
      <c r="T235" s="145">
        <f t="shared" si="3"/>
        <v>0</v>
      </c>
      <c r="AR235" s="146" t="s">
        <v>180</v>
      </c>
      <c r="AT235" s="146" t="s">
        <v>231</v>
      </c>
      <c r="AU235" s="146" t="s">
        <v>85</v>
      </c>
      <c r="AY235" s="17" t="s">
        <v>122</v>
      </c>
      <c r="BE235" s="147">
        <f t="shared" si="4"/>
        <v>0</v>
      </c>
      <c r="BF235" s="147">
        <f t="shared" si="5"/>
        <v>0</v>
      </c>
      <c r="BG235" s="147">
        <f t="shared" si="6"/>
        <v>0</v>
      </c>
      <c r="BH235" s="147">
        <f t="shared" si="7"/>
        <v>0</v>
      </c>
      <c r="BI235" s="147">
        <f t="shared" si="8"/>
        <v>0</v>
      </c>
      <c r="BJ235" s="17" t="s">
        <v>83</v>
      </c>
      <c r="BK235" s="147">
        <f t="shared" si="9"/>
        <v>0</v>
      </c>
      <c r="BL235" s="17" t="s">
        <v>128</v>
      </c>
      <c r="BM235" s="146" t="s">
        <v>602</v>
      </c>
    </row>
    <row r="236" spans="2:65" s="1" customFormat="1" ht="21.75" customHeight="1">
      <c r="B236" s="133"/>
      <c r="C236" s="239" t="s">
        <v>325</v>
      </c>
      <c r="D236" s="239" t="s">
        <v>124</v>
      </c>
      <c r="E236" s="240" t="s">
        <v>603</v>
      </c>
      <c r="F236" s="241" t="s">
        <v>604</v>
      </c>
      <c r="G236" s="242" t="s">
        <v>259</v>
      </c>
      <c r="H236" s="243">
        <v>1</v>
      </c>
      <c r="I236" s="244"/>
      <c r="J236" s="244">
        <f t="shared" si="0"/>
        <v>0</v>
      </c>
      <c r="K236" s="141"/>
      <c r="L236" s="32"/>
      <c r="M236" s="142" t="s">
        <v>1</v>
      </c>
      <c r="N236" s="143" t="s">
        <v>40</v>
      </c>
      <c r="P236" s="144">
        <f t="shared" si="1"/>
        <v>0</v>
      </c>
      <c r="Q236" s="144">
        <v>5.0800000000000003E-3</v>
      </c>
      <c r="R236" s="144">
        <f t="shared" si="2"/>
        <v>5.0800000000000003E-3</v>
      </c>
      <c r="S236" s="144">
        <v>0</v>
      </c>
      <c r="T236" s="145">
        <f t="shared" si="3"/>
        <v>0</v>
      </c>
      <c r="AR236" s="146" t="s">
        <v>128</v>
      </c>
      <c r="AT236" s="146" t="s">
        <v>124</v>
      </c>
      <c r="AU236" s="146" t="s">
        <v>85</v>
      </c>
      <c r="AY236" s="17" t="s">
        <v>122</v>
      </c>
      <c r="BE236" s="147">
        <f t="shared" si="4"/>
        <v>0</v>
      </c>
      <c r="BF236" s="147">
        <f t="shared" si="5"/>
        <v>0</v>
      </c>
      <c r="BG236" s="147">
        <f t="shared" si="6"/>
        <v>0</v>
      </c>
      <c r="BH236" s="147">
        <f t="shared" si="7"/>
        <v>0</v>
      </c>
      <c r="BI236" s="147">
        <f t="shared" si="8"/>
        <v>0</v>
      </c>
      <c r="BJ236" s="17" t="s">
        <v>83</v>
      </c>
      <c r="BK236" s="147">
        <f t="shared" si="9"/>
        <v>0</v>
      </c>
      <c r="BL236" s="17" t="s">
        <v>128</v>
      </c>
      <c r="BM236" s="146" t="s">
        <v>605</v>
      </c>
    </row>
    <row r="237" spans="2:65" s="1" customFormat="1" ht="24.2" customHeight="1">
      <c r="B237" s="133"/>
      <c r="C237" s="245" t="s">
        <v>329</v>
      </c>
      <c r="D237" s="245" t="s">
        <v>231</v>
      </c>
      <c r="E237" s="246" t="s">
        <v>606</v>
      </c>
      <c r="F237" s="247" t="s">
        <v>607</v>
      </c>
      <c r="G237" s="248" t="s">
        <v>259</v>
      </c>
      <c r="H237" s="249">
        <v>1</v>
      </c>
      <c r="I237" s="250"/>
      <c r="J237" s="250">
        <f t="shared" si="0"/>
        <v>0</v>
      </c>
      <c r="K237" s="183"/>
      <c r="L237" s="184"/>
      <c r="M237" s="185" t="s">
        <v>1</v>
      </c>
      <c r="N237" s="186" t="s">
        <v>40</v>
      </c>
      <c r="P237" s="144">
        <f t="shared" si="1"/>
        <v>0</v>
      </c>
      <c r="Q237" s="144">
        <v>0.10199999999999999</v>
      </c>
      <c r="R237" s="144">
        <f t="shared" si="2"/>
        <v>0.10199999999999999</v>
      </c>
      <c r="S237" s="144">
        <v>0</v>
      </c>
      <c r="T237" s="145">
        <f t="shared" si="3"/>
        <v>0</v>
      </c>
      <c r="AR237" s="146" t="s">
        <v>180</v>
      </c>
      <c r="AT237" s="146" t="s">
        <v>231</v>
      </c>
      <c r="AU237" s="146" t="s">
        <v>85</v>
      </c>
      <c r="AY237" s="17" t="s">
        <v>122</v>
      </c>
      <c r="BE237" s="147">
        <f t="shared" si="4"/>
        <v>0</v>
      </c>
      <c r="BF237" s="147">
        <f t="shared" si="5"/>
        <v>0</v>
      </c>
      <c r="BG237" s="147">
        <f t="shared" si="6"/>
        <v>0</v>
      </c>
      <c r="BH237" s="147">
        <f t="shared" si="7"/>
        <v>0</v>
      </c>
      <c r="BI237" s="147">
        <f t="shared" si="8"/>
        <v>0</v>
      </c>
      <c r="BJ237" s="17" t="s">
        <v>83</v>
      </c>
      <c r="BK237" s="147">
        <f t="shared" si="9"/>
        <v>0</v>
      </c>
      <c r="BL237" s="17" t="s">
        <v>128</v>
      </c>
      <c r="BM237" s="146" t="s">
        <v>608</v>
      </c>
    </row>
    <row r="238" spans="2:65" s="1" customFormat="1" ht="24.2" customHeight="1">
      <c r="B238" s="133"/>
      <c r="C238" s="245" t="s">
        <v>220</v>
      </c>
      <c r="D238" s="245" t="s">
        <v>231</v>
      </c>
      <c r="E238" s="246" t="s">
        <v>609</v>
      </c>
      <c r="F238" s="247" t="s">
        <v>610</v>
      </c>
      <c r="G238" s="248" t="s">
        <v>259</v>
      </c>
      <c r="H238" s="249">
        <v>1</v>
      </c>
      <c r="I238" s="250"/>
      <c r="J238" s="250">
        <f t="shared" si="0"/>
        <v>0</v>
      </c>
      <c r="K238" s="183"/>
      <c r="L238" s="184"/>
      <c r="M238" s="185" t="s">
        <v>1</v>
      </c>
      <c r="N238" s="186" t="s">
        <v>40</v>
      </c>
      <c r="P238" s="144">
        <f t="shared" si="1"/>
        <v>0</v>
      </c>
      <c r="Q238" s="144">
        <v>5.0000000000000001E-3</v>
      </c>
      <c r="R238" s="144">
        <f t="shared" si="2"/>
        <v>5.0000000000000001E-3</v>
      </c>
      <c r="S238" s="144">
        <v>0</v>
      </c>
      <c r="T238" s="145">
        <f t="shared" si="3"/>
        <v>0</v>
      </c>
      <c r="AR238" s="146" t="s">
        <v>180</v>
      </c>
      <c r="AT238" s="146" t="s">
        <v>231</v>
      </c>
      <c r="AU238" s="146" t="s">
        <v>85</v>
      </c>
      <c r="AY238" s="17" t="s">
        <v>122</v>
      </c>
      <c r="BE238" s="147">
        <f t="shared" si="4"/>
        <v>0</v>
      </c>
      <c r="BF238" s="147">
        <f t="shared" si="5"/>
        <v>0</v>
      </c>
      <c r="BG238" s="147">
        <f t="shared" si="6"/>
        <v>0</v>
      </c>
      <c r="BH238" s="147">
        <f t="shared" si="7"/>
        <v>0</v>
      </c>
      <c r="BI238" s="147">
        <f t="shared" si="8"/>
        <v>0</v>
      </c>
      <c r="BJ238" s="17" t="s">
        <v>83</v>
      </c>
      <c r="BK238" s="147">
        <f t="shared" si="9"/>
        <v>0</v>
      </c>
      <c r="BL238" s="17" t="s">
        <v>128</v>
      </c>
      <c r="BM238" s="146" t="s">
        <v>611</v>
      </c>
    </row>
    <row r="239" spans="2:65" s="1" customFormat="1" ht="24.2" customHeight="1">
      <c r="B239" s="133"/>
      <c r="C239" s="239" t="s">
        <v>336</v>
      </c>
      <c r="D239" s="239" t="s">
        <v>124</v>
      </c>
      <c r="E239" s="240" t="s">
        <v>612</v>
      </c>
      <c r="F239" s="241" t="s">
        <v>613</v>
      </c>
      <c r="G239" s="242" t="s">
        <v>259</v>
      </c>
      <c r="H239" s="243">
        <v>2</v>
      </c>
      <c r="I239" s="244"/>
      <c r="J239" s="244">
        <f t="shared" si="0"/>
        <v>0</v>
      </c>
      <c r="K239" s="141"/>
      <c r="L239" s="32"/>
      <c r="M239" s="142" t="s">
        <v>1</v>
      </c>
      <c r="N239" s="143" t="s">
        <v>40</v>
      </c>
      <c r="P239" s="144">
        <f t="shared" si="1"/>
        <v>0</v>
      </c>
      <c r="Q239" s="144">
        <v>3.63E-3</v>
      </c>
      <c r="R239" s="144">
        <f t="shared" si="2"/>
        <v>7.26E-3</v>
      </c>
      <c r="S239" s="144">
        <v>0</v>
      </c>
      <c r="T239" s="145">
        <f t="shared" si="3"/>
        <v>0</v>
      </c>
      <c r="AR239" s="146" t="s">
        <v>128</v>
      </c>
      <c r="AT239" s="146" t="s">
        <v>124</v>
      </c>
      <c r="AU239" s="146" t="s">
        <v>85</v>
      </c>
      <c r="AY239" s="17" t="s">
        <v>122</v>
      </c>
      <c r="BE239" s="147">
        <f t="shared" si="4"/>
        <v>0</v>
      </c>
      <c r="BF239" s="147">
        <f t="shared" si="5"/>
        <v>0</v>
      </c>
      <c r="BG239" s="147">
        <f t="shared" si="6"/>
        <v>0</v>
      </c>
      <c r="BH239" s="147">
        <f t="shared" si="7"/>
        <v>0</v>
      </c>
      <c r="BI239" s="147">
        <f t="shared" si="8"/>
        <v>0</v>
      </c>
      <c r="BJ239" s="17" t="s">
        <v>83</v>
      </c>
      <c r="BK239" s="147">
        <f t="shared" si="9"/>
        <v>0</v>
      </c>
      <c r="BL239" s="17" t="s">
        <v>128</v>
      </c>
      <c r="BM239" s="146" t="s">
        <v>614</v>
      </c>
    </row>
    <row r="240" spans="2:65" s="1" customFormat="1" ht="24.2" customHeight="1">
      <c r="B240" s="133"/>
      <c r="C240" s="245" t="s">
        <v>340</v>
      </c>
      <c r="D240" s="245" t="s">
        <v>231</v>
      </c>
      <c r="E240" s="246" t="s">
        <v>615</v>
      </c>
      <c r="F240" s="247" t="s">
        <v>616</v>
      </c>
      <c r="G240" s="248" t="s">
        <v>259</v>
      </c>
      <c r="H240" s="249">
        <v>2</v>
      </c>
      <c r="I240" s="250"/>
      <c r="J240" s="250">
        <f t="shared" si="0"/>
        <v>0</v>
      </c>
      <c r="K240" s="183"/>
      <c r="L240" s="184"/>
      <c r="M240" s="185" t="s">
        <v>1</v>
      </c>
      <c r="N240" s="186" t="s">
        <v>40</v>
      </c>
      <c r="P240" s="144">
        <f t="shared" si="1"/>
        <v>0</v>
      </c>
      <c r="Q240" s="144">
        <v>3.3000000000000002E-2</v>
      </c>
      <c r="R240" s="144">
        <f t="shared" si="2"/>
        <v>6.6000000000000003E-2</v>
      </c>
      <c r="S240" s="144">
        <v>0</v>
      </c>
      <c r="T240" s="145">
        <f t="shared" si="3"/>
        <v>0</v>
      </c>
      <c r="AR240" s="146" t="s">
        <v>180</v>
      </c>
      <c r="AT240" s="146" t="s">
        <v>231</v>
      </c>
      <c r="AU240" s="146" t="s">
        <v>85</v>
      </c>
      <c r="AY240" s="17" t="s">
        <v>122</v>
      </c>
      <c r="BE240" s="147">
        <f t="shared" si="4"/>
        <v>0</v>
      </c>
      <c r="BF240" s="147">
        <f t="shared" si="5"/>
        <v>0</v>
      </c>
      <c r="BG240" s="147">
        <f t="shared" si="6"/>
        <v>0</v>
      </c>
      <c r="BH240" s="147">
        <f t="shared" si="7"/>
        <v>0</v>
      </c>
      <c r="BI240" s="147">
        <f t="shared" si="8"/>
        <v>0</v>
      </c>
      <c r="BJ240" s="17" t="s">
        <v>83</v>
      </c>
      <c r="BK240" s="147">
        <f t="shared" si="9"/>
        <v>0</v>
      </c>
      <c r="BL240" s="17" t="s">
        <v>128</v>
      </c>
      <c r="BM240" s="146" t="s">
        <v>617</v>
      </c>
    </row>
    <row r="241" spans="2:65" s="1" customFormat="1" ht="16.5" customHeight="1">
      <c r="B241" s="133"/>
      <c r="C241" s="239" t="s">
        <v>346</v>
      </c>
      <c r="D241" s="239" t="s">
        <v>124</v>
      </c>
      <c r="E241" s="240" t="s">
        <v>618</v>
      </c>
      <c r="F241" s="241" t="s">
        <v>619</v>
      </c>
      <c r="G241" s="242" t="s">
        <v>259</v>
      </c>
      <c r="H241" s="243">
        <v>1</v>
      </c>
      <c r="I241" s="244"/>
      <c r="J241" s="244">
        <f t="shared" si="0"/>
        <v>0</v>
      </c>
      <c r="K241" s="141"/>
      <c r="L241" s="32"/>
      <c r="M241" s="142" t="s">
        <v>1</v>
      </c>
      <c r="N241" s="143" t="s">
        <v>40</v>
      </c>
      <c r="P241" s="144">
        <f t="shared" si="1"/>
        <v>0</v>
      </c>
      <c r="Q241" s="144">
        <v>0.04</v>
      </c>
      <c r="R241" s="144">
        <f t="shared" si="2"/>
        <v>0.04</v>
      </c>
      <c r="S241" s="144">
        <v>0</v>
      </c>
      <c r="T241" s="145">
        <f t="shared" si="3"/>
        <v>0</v>
      </c>
      <c r="AR241" s="146" t="s">
        <v>128</v>
      </c>
      <c r="AT241" s="146" t="s">
        <v>124</v>
      </c>
      <c r="AU241" s="146" t="s">
        <v>85</v>
      </c>
      <c r="AY241" s="17" t="s">
        <v>122</v>
      </c>
      <c r="BE241" s="147">
        <f t="shared" si="4"/>
        <v>0</v>
      </c>
      <c r="BF241" s="147">
        <f t="shared" si="5"/>
        <v>0</v>
      </c>
      <c r="BG241" s="147">
        <f t="shared" si="6"/>
        <v>0</v>
      </c>
      <c r="BH241" s="147">
        <f t="shared" si="7"/>
        <v>0</v>
      </c>
      <c r="BI241" s="147">
        <f t="shared" si="8"/>
        <v>0</v>
      </c>
      <c r="BJ241" s="17" t="s">
        <v>83</v>
      </c>
      <c r="BK241" s="147">
        <f t="shared" si="9"/>
        <v>0</v>
      </c>
      <c r="BL241" s="17" t="s">
        <v>128</v>
      </c>
      <c r="BM241" s="146" t="s">
        <v>620</v>
      </c>
    </row>
    <row r="242" spans="2:65" s="1" customFormat="1" ht="24.2" customHeight="1">
      <c r="B242" s="133"/>
      <c r="C242" s="245" t="s">
        <v>351</v>
      </c>
      <c r="D242" s="245" t="s">
        <v>231</v>
      </c>
      <c r="E242" s="246" t="s">
        <v>621</v>
      </c>
      <c r="F242" s="247" t="s">
        <v>622</v>
      </c>
      <c r="G242" s="248" t="s">
        <v>259</v>
      </c>
      <c r="H242" s="249">
        <v>1</v>
      </c>
      <c r="I242" s="250"/>
      <c r="J242" s="250">
        <f t="shared" si="0"/>
        <v>0</v>
      </c>
      <c r="K242" s="183"/>
      <c r="L242" s="184"/>
      <c r="M242" s="185" t="s">
        <v>1</v>
      </c>
      <c r="N242" s="186" t="s">
        <v>40</v>
      </c>
      <c r="P242" s="144">
        <f t="shared" si="1"/>
        <v>0</v>
      </c>
      <c r="Q242" s="144">
        <v>1.3299999999999999E-2</v>
      </c>
      <c r="R242" s="144">
        <f t="shared" si="2"/>
        <v>1.3299999999999999E-2</v>
      </c>
      <c r="S242" s="144">
        <v>0</v>
      </c>
      <c r="T242" s="145">
        <f t="shared" si="3"/>
        <v>0</v>
      </c>
      <c r="AR242" s="146" t="s">
        <v>180</v>
      </c>
      <c r="AT242" s="146" t="s">
        <v>231</v>
      </c>
      <c r="AU242" s="146" t="s">
        <v>85</v>
      </c>
      <c r="AY242" s="17" t="s">
        <v>122</v>
      </c>
      <c r="BE242" s="147">
        <f t="shared" si="4"/>
        <v>0</v>
      </c>
      <c r="BF242" s="147">
        <f t="shared" si="5"/>
        <v>0</v>
      </c>
      <c r="BG242" s="147">
        <f t="shared" si="6"/>
        <v>0</v>
      </c>
      <c r="BH242" s="147">
        <f t="shared" si="7"/>
        <v>0</v>
      </c>
      <c r="BI242" s="147">
        <f t="shared" si="8"/>
        <v>0</v>
      </c>
      <c r="BJ242" s="17" t="s">
        <v>83</v>
      </c>
      <c r="BK242" s="147">
        <f t="shared" si="9"/>
        <v>0</v>
      </c>
      <c r="BL242" s="17" t="s">
        <v>128</v>
      </c>
      <c r="BM242" s="146" t="s">
        <v>623</v>
      </c>
    </row>
    <row r="243" spans="2:65" s="11" customFormat="1" ht="22.9" customHeight="1">
      <c r="B243" s="121"/>
      <c r="D243" s="122" t="s">
        <v>74</v>
      </c>
      <c r="E243" s="131" t="s">
        <v>184</v>
      </c>
      <c r="F243" s="131" t="s">
        <v>316</v>
      </c>
      <c r="I243" s="124"/>
      <c r="J243" s="132">
        <f>BK243</f>
        <v>0</v>
      </c>
      <c r="L243" s="121"/>
      <c r="M243" s="126"/>
      <c r="P243" s="127">
        <f>SUM(P244:P264)</f>
        <v>0</v>
      </c>
      <c r="R243" s="127">
        <f>SUM(R244:R264)</f>
        <v>1.2903471700000002</v>
      </c>
      <c r="T243" s="128">
        <f>SUM(T244:T264)</f>
        <v>4.8149999999999998E-2</v>
      </c>
      <c r="AR243" s="122" t="s">
        <v>83</v>
      </c>
      <c r="AT243" s="129" t="s">
        <v>74</v>
      </c>
      <c r="AU243" s="129" t="s">
        <v>83</v>
      </c>
      <c r="AY243" s="122" t="s">
        <v>122</v>
      </c>
      <c r="BK243" s="130">
        <f>SUM(BK244:BK264)</f>
        <v>0</v>
      </c>
    </row>
    <row r="244" spans="2:65" s="1" customFormat="1" ht="24.2" customHeight="1">
      <c r="B244" s="133"/>
      <c r="C244" s="134" t="s">
        <v>355</v>
      </c>
      <c r="D244" s="134" t="s">
        <v>124</v>
      </c>
      <c r="E244" s="135" t="s">
        <v>624</v>
      </c>
      <c r="F244" s="136" t="s">
        <v>625</v>
      </c>
      <c r="G244" s="137" t="s">
        <v>254</v>
      </c>
      <c r="H244" s="138">
        <v>9.25</v>
      </c>
      <c r="I244" s="139"/>
      <c r="J244" s="140">
        <f>ROUND(I244*H244,2)</f>
        <v>0</v>
      </c>
      <c r="K244" s="141"/>
      <c r="L244" s="32"/>
      <c r="M244" s="142" t="s">
        <v>1</v>
      </c>
      <c r="N244" s="143" t="s">
        <v>40</v>
      </c>
      <c r="P244" s="144">
        <f>O244*H244</f>
        <v>0</v>
      </c>
      <c r="Q244" s="144">
        <v>0.10095</v>
      </c>
      <c r="R244" s="144">
        <f>Q244*H244</f>
        <v>0.93378749999999999</v>
      </c>
      <c r="S244" s="144">
        <v>0</v>
      </c>
      <c r="T244" s="145">
        <f>S244*H244</f>
        <v>0</v>
      </c>
      <c r="AR244" s="146" t="s">
        <v>128</v>
      </c>
      <c r="AT244" s="146" t="s">
        <v>124</v>
      </c>
      <c r="AU244" s="146" t="s">
        <v>85</v>
      </c>
      <c r="AY244" s="17" t="s">
        <v>122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7" t="s">
        <v>83</v>
      </c>
      <c r="BK244" s="147">
        <f>ROUND(I244*H244,2)</f>
        <v>0</v>
      </c>
      <c r="BL244" s="17" t="s">
        <v>128</v>
      </c>
      <c r="BM244" s="146" t="s">
        <v>626</v>
      </c>
    </row>
    <row r="245" spans="2:65" s="13" customFormat="1" ht="11.25">
      <c r="B245" s="155"/>
      <c r="D245" s="149" t="s">
        <v>130</v>
      </c>
      <c r="E245" s="156" t="s">
        <v>1</v>
      </c>
      <c r="F245" s="157" t="s">
        <v>627</v>
      </c>
      <c r="H245" s="158">
        <v>9.25</v>
      </c>
      <c r="I245" s="159"/>
      <c r="L245" s="155"/>
      <c r="M245" s="160"/>
      <c r="T245" s="161"/>
      <c r="AT245" s="156" t="s">
        <v>130</v>
      </c>
      <c r="AU245" s="156" t="s">
        <v>85</v>
      </c>
      <c r="AV245" s="13" t="s">
        <v>85</v>
      </c>
      <c r="AW245" s="13" t="s">
        <v>32</v>
      </c>
      <c r="AX245" s="13" t="s">
        <v>83</v>
      </c>
      <c r="AY245" s="156" t="s">
        <v>122</v>
      </c>
    </row>
    <row r="246" spans="2:65" s="1" customFormat="1" ht="16.5" customHeight="1">
      <c r="B246" s="133"/>
      <c r="C246" s="176" t="s">
        <v>359</v>
      </c>
      <c r="D246" s="176" t="s">
        <v>231</v>
      </c>
      <c r="E246" s="177" t="s">
        <v>628</v>
      </c>
      <c r="F246" s="178" t="s">
        <v>629</v>
      </c>
      <c r="G246" s="179" t="s">
        <v>254</v>
      </c>
      <c r="H246" s="180">
        <v>9.25</v>
      </c>
      <c r="I246" s="181"/>
      <c r="J246" s="182">
        <f>ROUND(I246*H246,2)</f>
        <v>0</v>
      </c>
      <c r="K246" s="183"/>
      <c r="L246" s="184"/>
      <c r="M246" s="185" t="s">
        <v>1</v>
      </c>
      <c r="N246" s="186" t="s">
        <v>40</v>
      </c>
      <c r="P246" s="144">
        <f>O246*H246</f>
        <v>0</v>
      </c>
      <c r="Q246" s="144">
        <v>2.8000000000000001E-2</v>
      </c>
      <c r="R246" s="144">
        <f>Q246*H246</f>
        <v>0.25900000000000001</v>
      </c>
      <c r="S246" s="144">
        <v>0</v>
      </c>
      <c r="T246" s="145">
        <f>S246*H246</f>
        <v>0</v>
      </c>
      <c r="AR246" s="146" t="s">
        <v>180</v>
      </c>
      <c r="AT246" s="146" t="s">
        <v>231</v>
      </c>
      <c r="AU246" s="146" t="s">
        <v>85</v>
      </c>
      <c r="AY246" s="17" t="s">
        <v>122</v>
      </c>
      <c r="BE246" s="147">
        <f>IF(N246="základní",J246,0)</f>
        <v>0</v>
      </c>
      <c r="BF246" s="147">
        <f>IF(N246="snížená",J246,0)</f>
        <v>0</v>
      </c>
      <c r="BG246" s="147">
        <f>IF(N246="zákl. přenesená",J246,0)</f>
        <v>0</v>
      </c>
      <c r="BH246" s="147">
        <f>IF(N246="sníž. přenesená",J246,0)</f>
        <v>0</v>
      </c>
      <c r="BI246" s="147">
        <f>IF(N246="nulová",J246,0)</f>
        <v>0</v>
      </c>
      <c r="BJ246" s="17" t="s">
        <v>83</v>
      </c>
      <c r="BK246" s="147">
        <f>ROUND(I246*H246,2)</f>
        <v>0</v>
      </c>
      <c r="BL246" s="17" t="s">
        <v>128</v>
      </c>
      <c r="BM246" s="146" t="s">
        <v>630</v>
      </c>
    </row>
    <row r="247" spans="2:65" s="1" customFormat="1" ht="24.2" customHeight="1">
      <c r="B247" s="133"/>
      <c r="C247" s="134" t="s">
        <v>366</v>
      </c>
      <c r="D247" s="134" t="s">
        <v>124</v>
      </c>
      <c r="E247" s="135" t="s">
        <v>631</v>
      </c>
      <c r="F247" s="136" t="s">
        <v>632</v>
      </c>
      <c r="G247" s="137" t="s">
        <v>202</v>
      </c>
      <c r="H247" s="138">
        <v>6.7000000000000004E-2</v>
      </c>
      <c r="I247" s="139"/>
      <c r="J247" s="140">
        <f>ROUND(I247*H247,2)</f>
        <v>0</v>
      </c>
      <c r="K247" s="141"/>
      <c r="L247" s="32"/>
      <c r="M247" s="142" t="s">
        <v>1</v>
      </c>
      <c r="N247" s="143" t="s">
        <v>40</v>
      </c>
      <c r="P247" s="144">
        <f>O247*H247</f>
        <v>0</v>
      </c>
      <c r="Q247" s="144">
        <v>1.0160100000000001</v>
      </c>
      <c r="R247" s="144">
        <f>Q247*H247</f>
        <v>6.8072670000000016E-2</v>
      </c>
      <c r="S247" s="144">
        <v>0</v>
      </c>
      <c r="T247" s="145">
        <f>S247*H247</f>
        <v>0</v>
      </c>
      <c r="AR247" s="146" t="s">
        <v>128</v>
      </c>
      <c r="AT247" s="146" t="s">
        <v>124</v>
      </c>
      <c r="AU247" s="146" t="s">
        <v>85</v>
      </c>
      <c r="AY247" s="17" t="s">
        <v>122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7" t="s">
        <v>83</v>
      </c>
      <c r="BK247" s="147">
        <f>ROUND(I247*H247,2)</f>
        <v>0</v>
      </c>
      <c r="BL247" s="17" t="s">
        <v>128</v>
      </c>
      <c r="BM247" s="146" t="s">
        <v>633</v>
      </c>
    </row>
    <row r="248" spans="2:65" s="13" customFormat="1" ht="11.25">
      <c r="B248" s="155"/>
      <c r="D248" s="149" t="s">
        <v>130</v>
      </c>
      <c r="E248" s="156" t="s">
        <v>1</v>
      </c>
      <c r="F248" s="157" t="s">
        <v>634</v>
      </c>
      <c r="H248" s="158">
        <v>6.7000000000000004E-2</v>
      </c>
      <c r="I248" s="159"/>
      <c r="L248" s="155"/>
      <c r="M248" s="160"/>
      <c r="T248" s="161"/>
      <c r="AT248" s="156" t="s">
        <v>130</v>
      </c>
      <c r="AU248" s="156" t="s">
        <v>85</v>
      </c>
      <c r="AV248" s="13" t="s">
        <v>85</v>
      </c>
      <c r="AW248" s="13" t="s">
        <v>32</v>
      </c>
      <c r="AX248" s="13" t="s">
        <v>83</v>
      </c>
      <c r="AY248" s="156" t="s">
        <v>122</v>
      </c>
    </row>
    <row r="249" spans="2:65" s="1" customFormat="1" ht="24.2" customHeight="1">
      <c r="B249" s="133"/>
      <c r="C249" s="134" t="s">
        <v>371</v>
      </c>
      <c r="D249" s="134" t="s">
        <v>124</v>
      </c>
      <c r="E249" s="135" t="s">
        <v>372</v>
      </c>
      <c r="F249" s="136" t="s">
        <v>373</v>
      </c>
      <c r="G249" s="137" t="s">
        <v>127</v>
      </c>
      <c r="H249" s="138">
        <v>10</v>
      </c>
      <c r="I249" s="139"/>
      <c r="J249" s="140">
        <f>ROUND(I249*H249,2)</f>
        <v>0</v>
      </c>
      <c r="K249" s="141"/>
      <c r="L249" s="32"/>
      <c r="M249" s="142" t="s">
        <v>1</v>
      </c>
      <c r="N249" s="143" t="s">
        <v>40</v>
      </c>
      <c r="P249" s="144">
        <f>O249*H249</f>
        <v>0</v>
      </c>
      <c r="Q249" s="144">
        <v>4.6999999999999999E-4</v>
      </c>
      <c r="R249" s="144">
        <f>Q249*H249</f>
        <v>4.7000000000000002E-3</v>
      </c>
      <c r="S249" s="144">
        <v>0</v>
      </c>
      <c r="T249" s="145">
        <f>S249*H249</f>
        <v>0</v>
      </c>
      <c r="AR249" s="146" t="s">
        <v>128</v>
      </c>
      <c r="AT249" s="146" t="s">
        <v>124</v>
      </c>
      <c r="AU249" s="146" t="s">
        <v>85</v>
      </c>
      <c r="AY249" s="17" t="s">
        <v>122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7" t="s">
        <v>83</v>
      </c>
      <c r="BK249" s="147">
        <f>ROUND(I249*H249,2)</f>
        <v>0</v>
      </c>
      <c r="BL249" s="17" t="s">
        <v>128</v>
      </c>
      <c r="BM249" s="146" t="s">
        <v>635</v>
      </c>
    </row>
    <row r="250" spans="2:65" s="12" customFormat="1" ht="22.5">
      <c r="B250" s="148"/>
      <c r="D250" s="149" t="s">
        <v>130</v>
      </c>
      <c r="E250" s="150" t="s">
        <v>1</v>
      </c>
      <c r="F250" s="151" t="s">
        <v>636</v>
      </c>
      <c r="H250" s="150" t="s">
        <v>1</v>
      </c>
      <c r="I250" s="152"/>
      <c r="L250" s="148"/>
      <c r="M250" s="153"/>
      <c r="T250" s="154"/>
      <c r="AT250" s="150" t="s">
        <v>130</v>
      </c>
      <c r="AU250" s="150" t="s">
        <v>85</v>
      </c>
      <c r="AV250" s="12" t="s">
        <v>83</v>
      </c>
      <c r="AW250" s="12" t="s">
        <v>32</v>
      </c>
      <c r="AX250" s="12" t="s">
        <v>75</v>
      </c>
      <c r="AY250" s="150" t="s">
        <v>122</v>
      </c>
    </row>
    <row r="251" spans="2:65" s="13" customFormat="1" ht="11.25">
      <c r="B251" s="155"/>
      <c r="D251" s="149" t="s">
        <v>130</v>
      </c>
      <c r="E251" s="156" t="s">
        <v>1</v>
      </c>
      <c r="F251" s="157" t="s">
        <v>189</v>
      </c>
      <c r="H251" s="158">
        <v>10</v>
      </c>
      <c r="I251" s="159"/>
      <c r="L251" s="155"/>
      <c r="M251" s="160"/>
      <c r="T251" s="161"/>
      <c r="AT251" s="156" t="s">
        <v>130</v>
      </c>
      <c r="AU251" s="156" t="s">
        <v>85</v>
      </c>
      <c r="AV251" s="13" t="s">
        <v>85</v>
      </c>
      <c r="AW251" s="13" t="s">
        <v>32</v>
      </c>
      <c r="AX251" s="13" t="s">
        <v>83</v>
      </c>
      <c r="AY251" s="156" t="s">
        <v>122</v>
      </c>
    </row>
    <row r="252" spans="2:65" s="1" customFormat="1" ht="24.2" customHeight="1">
      <c r="B252" s="133"/>
      <c r="C252" s="134" t="s">
        <v>219</v>
      </c>
      <c r="D252" s="134" t="s">
        <v>124</v>
      </c>
      <c r="E252" s="135" t="s">
        <v>637</v>
      </c>
      <c r="F252" s="136" t="s">
        <v>638</v>
      </c>
      <c r="G252" s="137" t="s">
        <v>259</v>
      </c>
      <c r="H252" s="138">
        <v>1</v>
      </c>
      <c r="I252" s="139"/>
      <c r="J252" s="140">
        <f>ROUND(I252*H252,2)</f>
        <v>0</v>
      </c>
      <c r="K252" s="141"/>
      <c r="L252" s="32"/>
      <c r="M252" s="142" t="s">
        <v>1</v>
      </c>
      <c r="N252" s="143" t="s">
        <v>40</v>
      </c>
      <c r="P252" s="144">
        <f>O252*H252</f>
        <v>0</v>
      </c>
      <c r="Q252" s="144">
        <v>6.8799999999999998E-3</v>
      </c>
      <c r="R252" s="144">
        <f>Q252*H252</f>
        <v>6.8799999999999998E-3</v>
      </c>
      <c r="S252" s="144">
        <v>0</v>
      </c>
      <c r="T252" s="145">
        <f>S252*H252</f>
        <v>0</v>
      </c>
      <c r="AR252" s="146" t="s">
        <v>128</v>
      </c>
      <c r="AT252" s="146" t="s">
        <v>124</v>
      </c>
      <c r="AU252" s="146" t="s">
        <v>85</v>
      </c>
      <c r="AY252" s="17" t="s">
        <v>122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7" t="s">
        <v>83</v>
      </c>
      <c r="BK252" s="147">
        <f>ROUND(I252*H252,2)</f>
        <v>0</v>
      </c>
      <c r="BL252" s="17" t="s">
        <v>128</v>
      </c>
      <c r="BM252" s="146" t="s">
        <v>639</v>
      </c>
    </row>
    <row r="253" spans="2:65" s="12" customFormat="1" ht="11.25">
      <c r="B253" s="148"/>
      <c r="D253" s="149" t="s">
        <v>130</v>
      </c>
      <c r="E253" s="150" t="s">
        <v>1</v>
      </c>
      <c r="F253" s="151" t="s">
        <v>640</v>
      </c>
      <c r="H253" s="150" t="s">
        <v>1</v>
      </c>
      <c r="I253" s="152"/>
      <c r="L253" s="148"/>
      <c r="M253" s="153"/>
      <c r="T253" s="154"/>
      <c r="AT253" s="150" t="s">
        <v>130</v>
      </c>
      <c r="AU253" s="150" t="s">
        <v>85</v>
      </c>
      <c r="AV253" s="12" t="s">
        <v>83</v>
      </c>
      <c r="AW253" s="12" t="s">
        <v>32</v>
      </c>
      <c r="AX253" s="12" t="s">
        <v>75</v>
      </c>
      <c r="AY253" s="150" t="s">
        <v>122</v>
      </c>
    </row>
    <row r="254" spans="2:65" s="13" customFormat="1" ht="11.25">
      <c r="B254" s="155"/>
      <c r="D254" s="149" t="s">
        <v>130</v>
      </c>
      <c r="E254" s="156" t="s">
        <v>1</v>
      </c>
      <c r="F254" s="157" t="s">
        <v>83</v>
      </c>
      <c r="H254" s="158">
        <v>1</v>
      </c>
      <c r="I254" s="159"/>
      <c r="L254" s="155"/>
      <c r="M254" s="160"/>
      <c r="T254" s="161"/>
      <c r="AT254" s="156" t="s">
        <v>130</v>
      </c>
      <c r="AU254" s="156" t="s">
        <v>85</v>
      </c>
      <c r="AV254" s="13" t="s">
        <v>85</v>
      </c>
      <c r="AW254" s="13" t="s">
        <v>32</v>
      </c>
      <c r="AX254" s="13" t="s">
        <v>83</v>
      </c>
      <c r="AY254" s="156" t="s">
        <v>122</v>
      </c>
    </row>
    <row r="255" spans="2:65" s="1" customFormat="1" ht="16.5" customHeight="1">
      <c r="B255" s="133"/>
      <c r="C255" s="176" t="s">
        <v>379</v>
      </c>
      <c r="D255" s="176" t="s">
        <v>231</v>
      </c>
      <c r="E255" s="177" t="s">
        <v>641</v>
      </c>
      <c r="F255" s="178" t="s">
        <v>642</v>
      </c>
      <c r="G255" s="179" t="s">
        <v>259</v>
      </c>
      <c r="H255" s="180">
        <v>1</v>
      </c>
      <c r="I255" s="181"/>
      <c r="J255" s="182">
        <f>ROUND(I255*H255,2)</f>
        <v>0</v>
      </c>
      <c r="K255" s="183"/>
      <c r="L255" s="184"/>
      <c r="M255" s="185" t="s">
        <v>1</v>
      </c>
      <c r="N255" s="186" t="s">
        <v>40</v>
      </c>
      <c r="P255" s="144">
        <f>O255*H255</f>
        <v>0</v>
      </c>
      <c r="Q255" s="144">
        <v>1.6299999999999999E-2</v>
      </c>
      <c r="R255" s="144">
        <f>Q255*H255</f>
        <v>1.6299999999999999E-2</v>
      </c>
      <c r="S255" s="144">
        <v>0</v>
      </c>
      <c r="T255" s="145">
        <f>S255*H255</f>
        <v>0</v>
      </c>
      <c r="AR255" s="146" t="s">
        <v>180</v>
      </c>
      <c r="AT255" s="146" t="s">
        <v>231</v>
      </c>
      <c r="AU255" s="146" t="s">
        <v>85</v>
      </c>
      <c r="AY255" s="17" t="s">
        <v>122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7" t="s">
        <v>83</v>
      </c>
      <c r="BK255" s="147">
        <f>ROUND(I255*H255,2)</f>
        <v>0</v>
      </c>
      <c r="BL255" s="17" t="s">
        <v>128</v>
      </c>
      <c r="BM255" s="146" t="s">
        <v>643</v>
      </c>
    </row>
    <row r="256" spans="2:65" s="1" customFormat="1" ht="24.2" customHeight="1">
      <c r="B256" s="133"/>
      <c r="C256" s="134" t="s">
        <v>384</v>
      </c>
      <c r="D256" s="134" t="s">
        <v>124</v>
      </c>
      <c r="E256" s="135" t="s">
        <v>644</v>
      </c>
      <c r="F256" s="136" t="s">
        <v>645</v>
      </c>
      <c r="G256" s="137" t="s">
        <v>254</v>
      </c>
      <c r="H256" s="138">
        <v>0.25</v>
      </c>
      <c r="I256" s="139"/>
      <c r="J256" s="140">
        <f>ROUND(I256*H256,2)</f>
        <v>0</v>
      </c>
      <c r="K256" s="141"/>
      <c r="L256" s="32"/>
      <c r="M256" s="142" t="s">
        <v>1</v>
      </c>
      <c r="N256" s="143" t="s">
        <v>40</v>
      </c>
      <c r="P256" s="144">
        <f>O256*H256</f>
        <v>0</v>
      </c>
      <c r="Q256" s="144">
        <v>1.2800000000000001E-3</v>
      </c>
      <c r="R256" s="144">
        <f>Q256*H256</f>
        <v>3.2000000000000003E-4</v>
      </c>
      <c r="S256" s="144">
        <v>2.1000000000000001E-2</v>
      </c>
      <c r="T256" s="145">
        <f>S256*H256</f>
        <v>5.2500000000000003E-3</v>
      </c>
      <c r="AR256" s="146" t="s">
        <v>128</v>
      </c>
      <c r="AT256" s="146" t="s">
        <v>124</v>
      </c>
      <c r="AU256" s="146" t="s">
        <v>85</v>
      </c>
      <c r="AY256" s="17" t="s">
        <v>122</v>
      </c>
      <c r="BE256" s="147">
        <f>IF(N256="základní",J256,0)</f>
        <v>0</v>
      </c>
      <c r="BF256" s="147">
        <f>IF(N256="snížená",J256,0)</f>
        <v>0</v>
      </c>
      <c r="BG256" s="147">
        <f>IF(N256="zákl. přenesená",J256,0)</f>
        <v>0</v>
      </c>
      <c r="BH256" s="147">
        <f>IF(N256="sníž. přenesená",J256,0)</f>
        <v>0</v>
      </c>
      <c r="BI256" s="147">
        <f>IF(N256="nulová",J256,0)</f>
        <v>0</v>
      </c>
      <c r="BJ256" s="17" t="s">
        <v>83</v>
      </c>
      <c r="BK256" s="147">
        <f>ROUND(I256*H256,2)</f>
        <v>0</v>
      </c>
      <c r="BL256" s="17" t="s">
        <v>128</v>
      </c>
      <c r="BM256" s="146" t="s">
        <v>646</v>
      </c>
    </row>
    <row r="257" spans="2:65" s="12" customFormat="1" ht="11.25">
      <c r="B257" s="148"/>
      <c r="D257" s="149" t="s">
        <v>130</v>
      </c>
      <c r="E257" s="150" t="s">
        <v>1</v>
      </c>
      <c r="F257" s="151" t="s">
        <v>647</v>
      </c>
      <c r="H257" s="150" t="s">
        <v>1</v>
      </c>
      <c r="I257" s="152"/>
      <c r="L257" s="148"/>
      <c r="M257" s="153"/>
      <c r="T257" s="154"/>
      <c r="AT257" s="150" t="s">
        <v>130</v>
      </c>
      <c r="AU257" s="150" t="s">
        <v>85</v>
      </c>
      <c r="AV257" s="12" t="s">
        <v>83</v>
      </c>
      <c r="AW257" s="12" t="s">
        <v>32</v>
      </c>
      <c r="AX257" s="12" t="s">
        <v>75</v>
      </c>
      <c r="AY257" s="150" t="s">
        <v>122</v>
      </c>
    </row>
    <row r="258" spans="2:65" s="13" customFormat="1" ht="11.25">
      <c r="B258" s="155"/>
      <c r="D258" s="149" t="s">
        <v>130</v>
      </c>
      <c r="E258" s="156" t="s">
        <v>1</v>
      </c>
      <c r="F258" s="157" t="s">
        <v>563</v>
      </c>
      <c r="H258" s="158">
        <v>0.25</v>
      </c>
      <c r="I258" s="159"/>
      <c r="L258" s="155"/>
      <c r="M258" s="160"/>
      <c r="T258" s="161"/>
      <c r="AT258" s="156" t="s">
        <v>130</v>
      </c>
      <c r="AU258" s="156" t="s">
        <v>85</v>
      </c>
      <c r="AV258" s="13" t="s">
        <v>85</v>
      </c>
      <c r="AW258" s="13" t="s">
        <v>32</v>
      </c>
      <c r="AX258" s="13" t="s">
        <v>83</v>
      </c>
      <c r="AY258" s="156" t="s">
        <v>122</v>
      </c>
    </row>
    <row r="259" spans="2:65" s="1" customFormat="1" ht="24.2" customHeight="1">
      <c r="B259" s="133"/>
      <c r="C259" s="134" t="s">
        <v>388</v>
      </c>
      <c r="D259" s="134" t="s">
        <v>124</v>
      </c>
      <c r="E259" s="135" t="s">
        <v>648</v>
      </c>
      <c r="F259" s="136" t="s">
        <v>649</v>
      </c>
      <c r="G259" s="137" t="s">
        <v>254</v>
      </c>
      <c r="H259" s="138">
        <v>0.39</v>
      </c>
      <c r="I259" s="139"/>
      <c r="J259" s="140">
        <f>ROUND(I259*H259,2)</f>
        <v>0</v>
      </c>
      <c r="K259" s="141"/>
      <c r="L259" s="32"/>
      <c r="M259" s="142" t="s">
        <v>1</v>
      </c>
      <c r="N259" s="143" t="s">
        <v>40</v>
      </c>
      <c r="P259" s="144">
        <f>O259*H259</f>
        <v>0</v>
      </c>
      <c r="Q259" s="144">
        <v>3.3E-3</v>
      </c>
      <c r="R259" s="144">
        <f>Q259*H259</f>
        <v>1.2869999999999999E-3</v>
      </c>
      <c r="S259" s="144">
        <v>0.11</v>
      </c>
      <c r="T259" s="145">
        <f>S259*H259</f>
        <v>4.2900000000000001E-2</v>
      </c>
      <c r="AR259" s="146" t="s">
        <v>128</v>
      </c>
      <c r="AT259" s="146" t="s">
        <v>124</v>
      </c>
      <c r="AU259" s="146" t="s">
        <v>85</v>
      </c>
      <c r="AY259" s="17" t="s">
        <v>122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7" t="s">
        <v>83</v>
      </c>
      <c r="BK259" s="147">
        <f>ROUND(I259*H259,2)</f>
        <v>0</v>
      </c>
      <c r="BL259" s="17" t="s">
        <v>128</v>
      </c>
      <c r="BM259" s="146" t="s">
        <v>650</v>
      </c>
    </row>
    <row r="260" spans="2:65" s="12" customFormat="1" ht="11.25">
      <c r="B260" s="148"/>
      <c r="D260" s="149" t="s">
        <v>130</v>
      </c>
      <c r="E260" s="150" t="s">
        <v>1</v>
      </c>
      <c r="F260" s="151" t="s">
        <v>651</v>
      </c>
      <c r="H260" s="150" t="s">
        <v>1</v>
      </c>
      <c r="I260" s="152"/>
      <c r="L260" s="148"/>
      <c r="M260" s="153"/>
      <c r="T260" s="154"/>
      <c r="AT260" s="150" t="s">
        <v>130</v>
      </c>
      <c r="AU260" s="150" t="s">
        <v>85</v>
      </c>
      <c r="AV260" s="12" t="s">
        <v>83</v>
      </c>
      <c r="AW260" s="12" t="s">
        <v>32</v>
      </c>
      <c r="AX260" s="12" t="s">
        <v>75</v>
      </c>
      <c r="AY260" s="150" t="s">
        <v>122</v>
      </c>
    </row>
    <row r="261" spans="2:65" s="13" customFormat="1" ht="11.25">
      <c r="B261" s="155"/>
      <c r="D261" s="149" t="s">
        <v>130</v>
      </c>
      <c r="E261" s="156" t="s">
        <v>1</v>
      </c>
      <c r="F261" s="157" t="s">
        <v>652</v>
      </c>
      <c r="H261" s="158">
        <v>0.14000000000000001</v>
      </c>
      <c r="I261" s="159"/>
      <c r="L261" s="155"/>
      <c r="M261" s="160"/>
      <c r="T261" s="161"/>
      <c r="AT261" s="156" t="s">
        <v>130</v>
      </c>
      <c r="AU261" s="156" t="s">
        <v>85</v>
      </c>
      <c r="AV261" s="13" t="s">
        <v>85</v>
      </c>
      <c r="AW261" s="13" t="s">
        <v>32</v>
      </c>
      <c r="AX261" s="13" t="s">
        <v>75</v>
      </c>
      <c r="AY261" s="156" t="s">
        <v>122</v>
      </c>
    </row>
    <row r="262" spans="2:65" s="12" customFormat="1" ht="11.25">
      <c r="B262" s="148"/>
      <c r="D262" s="149" t="s">
        <v>130</v>
      </c>
      <c r="E262" s="150" t="s">
        <v>1</v>
      </c>
      <c r="F262" s="151" t="s">
        <v>653</v>
      </c>
      <c r="H262" s="150" t="s">
        <v>1</v>
      </c>
      <c r="I262" s="152"/>
      <c r="L262" s="148"/>
      <c r="M262" s="153"/>
      <c r="T262" s="154"/>
      <c r="AT262" s="150" t="s">
        <v>130</v>
      </c>
      <c r="AU262" s="150" t="s">
        <v>85</v>
      </c>
      <c r="AV262" s="12" t="s">
        <v>83</v>
      </c>
      <c r="AW262" s="12" t="s">
        <v>32</v>
      </c>
      <c r="AX262" s="12" t="s">
        <v>75</v>
      </c>
      <c r="AY262" s="150" t="s">
        <v>122</v>
      </c>
    </row>
    <row r="263" spans="2:65" s="13" customFormat="1" ht="11.25">
      <c r="B263" s="155"/>
      <c r="D263" s="149" t="s">
        <v>130</v>
      </c>
      <c r="E263" s="156" t="s">
        <v>1</v>
      </c>
      <c r="F263" s="157" t="s">
        <v>563</v>
      </c>
      <c r="H263" s="158">
        <v>0.25</v>
      </c>
      <c r="I263" s="159"/>
      <c r="L263" s="155"/>
      <c r="M263" s="160"/>
      <c r="T263" s="161"/>
      <c r="AT263" s="156" t="s">
        <v>130</v>
      </c>
      <c r="AU263" s="156" t="s">
        <v>85</v>
      </c>
      <c r="AV263" s="13" t="s">
        <v>85</v>
      </c>
      <c r="AW263" s="13" t="s">
        <v>32</v>
      </c>
      <c r="AX263" s="13" t="s">
        <v>75</v>
      </c>
      <c r="AY263" s="156" t="s">
        <v>122</v>
      </c>
    </row>
    <row r="264" spans="2:65" s="15" customFormat="1" ht="11.25">
      <c r="B264" s="169"/>
      <c r="D264" s="149" t="s">
        <v>130</v>
      </c>
      <c r="E264" s="170" t="s">
        <v>1</v>
      </c>
      <c r="F264" s="171" t="s">
        <v>172</v>
      </c>
      <c r="H264" s="172">
        <v>0.39</v>
      </c>
      <c r="I264" s="173"/>
      <c r="L264" s="169"/>
      <c r="M264" s="174"/>
      <c r="T264" s="175"/>
      <c r="AT264" s="170" t="s">
        <v>130</v>
      </c>
      <c r="AU264" s="170" t="s">
        <v>85</v>
      </c>
      <c r="AV264" s="15" t="s">
        <v>128</v>
      </c>
      <c r="AW264" s="15" t="s">
        <v>32</v>
      </c>
      <c r="AX264" s="15" t="s">
        <v>83</v>
      </c>
      <c r="AY264" s="170" t="s">
        <v>122</v>
      </c>
    </row>
    <row r="265" spans="2:65" s="11" customFormat="1" ht="22.9" customHeight="1">
      <c r="B265" s="121"/>
      <c r="D265" s="122" t="s">
        <v>74</v>
      </c>
      <c r="E265" s="131" t="s">
        <v>435</v>
      </c>
      <c r="F265" s="131" t="s">
        <v>436</v>
      </c>
      <c r="I265" s="124"/>
      <c r="J265" s="132">
        <f>BK265</f>
        <v>0</v>
      </c>
      <c r="L265" s="121"/>
      <c r="M265" s="126"/>
      <c r="P265" s="127">
        <f>P266</f>
        <v>0</v>
      </c>
      <c r="R265" s="127">
        <f>R266</f>
        <v>0</v>
      </c>
      <c r="T265" s="128">
        <f>T266</f>
        <v>0</v>
      </c>
      <c r="AR265" s="122" t="s">
        <v>83</v>
      </c>
      <c r="AT265" s="129" t="s">
        <v>74</v>
      </c>
      <c r="AU265" s="129" t="s">
        <v>83</v>
      </c>
      <c r="AY265" s="122" t="s">
        <v>122</v>
      </c>
      <c r="BK265" s="130">
        <f>BK266</f>
        <v>0</v>
      </c>
    </row>
    <row r="266" spans="2:65" s="1" customFormat="1" ht="24.2" customHeight="1">
      <c r="B266" s="133"/>
      <c r="C266" s="134" t="s">
        <v>392</v>
      </c>
      <c r="D266" s="134" t="s">
        <v>124</v>
      </c>
      <c r="E266" s="135" t="s">
        <v>654</v>
      </c>
      <c r="F266" s="136" t="s">
        <v>655</v>
      </c>
      <c r="G266" s="137" t="s">
        <v>202</v>
      </c>
      <c r="H266" s="138">
        <v>28.048999999999999</v>
      </c>
      <c r="I266" s="139"/>
      <c r="J266" s="140">
        <f>ROUND(I266*H266,2)</f>
        <v>0</v>
      </c>
      <c r="K266" s="141"/>
      <c r="L266" s="32"/>
      <c r="M266" s="142" t="s">
        <v>1</v>
      </c>
      <c r="N266" s="143" t="s">
        <v>40</v>
      </c>
      <c r="P266" s="144">
        <f>O266*H266</f>
        <v>0</v>
      </c>
      <c r="Q266" s="144">
        <v>0</v>
      </c>
      <c r="R266" s="144">
        <f>Q266*H266</f>
        <v>0</v>
      </c>
      <c r="S266" s="144">
        <v>0</v>
      </c>
      <c r="T266" s="145">
        <f>S266*H266</f>
        <v>0</v>
      </c>
      <c r="AR266" s="146" t="s">
        <v>128</v>
      </c>
      <c r="AT266" s="146" t="s">
        <v>124</v>
      </c>
      <c r="AU266" s="146" t="s">
        <v>85</v>
      </c>
      <c r="AY266" s="17" t="s">
        <v>122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7" t="s">
        <v>83</v>
      </c>
      <c r="BK266" s="147">
        <f>ROUND(I266*H266,2)</f>
        <v>0</v>
      </c>
      <c r="BL266" s="17" t="s">
        <v>128</v>
      </c>
      <c r="BM266" s="146" t="s">
        <v>656</v>
      </c>
    </row>
    <row r="267" spans="2:65" s="11" customFormat="1" ht="25.9" customHeight="1">
      <c r="B267" s="121"/>
      <c r="D267" s="122" t="s">
        <v>74</v>
      </c>
      <c r="E267" s="123" t="s">
        <v>657</v>
      </c>
      <c r="F267" s="123" t="s">
        <v>658</v>
      </c>
      <c r="I267" s="124"/>
      <c r="J267" s="125">
        <f>BK267</f>
        <v>0</v>
      </c>
      <c r="L267" s="121"/>
      <c r="M267" s="126"/>
      <c r="P267" s="127">
        <f>P268+P276+P286+P292</f>
        <v>0</v>
      </c>
      <c r="R267" s="127">
        <f>R268+R276+R286+R292</f>
        <v>0.46109042</v>
      </c>
      <c r="T267" s="128">
        <f>T268+T276+T286+T292</f>
        <v>0</v>
      </c>
      <c r="AR267" s="122" t="s">
        <v>85</v>
      </c>
      <c r="AT267" s="129" t="s">
        <v>74</v>
      </c>
      <c r="AU267" s="129" t="s">
        <v>75</v>
      </c>
      <c r="AY267" s="122" t="s">
        <v>122</v>
      </c>
      <c r="BK267" s="130">
        <f>BK268+BK276+BK286+BK292</f>
        <v>0</v>
      </c>
    </row>
    <row r="268" spans="2:65" s="11" customFormat="1" ht="22.9" customHeight="1">
      <c r="B268" s="121"/>
      <c r="D268" s="122" t="s">
        <v>74</v>
      </c>
      <c r="E268" s="131" t="s">
        <v>659</v>
      </c>
      <c r="F268" s="131" t="s">
        <v>660</v>
      </c>
      <c r="I268" s="124"/>
      <c r="J268" s="132">
        <f>BK268</f>
        <v>0</v>
      </c>
      <c r="L268" s="121"/>
      <c r="M268" s="126"/>
      <c r="P268" s="127">
        <f>SUM(P269:P275)</f>
        <v>0</v>
      </c>
      <c r="R268" s="127">
        <f>SUM(R269:R275)</f>
        <v>0.27235792000000003</v>
      </c>
      <c r="T268" s="128">
        <f>SUM(T269:T275)</f>
        <v>0</v>
      </c>
      <c r="AR268" s="122" t="s">
        <v>85</v>
      </c>
      <c r="AT268" s="129" t="s">
        <v>74</v>
      </c>
      <c r="AU268" s="129" t="s">
        <v>83</v>
      </c>
      <c r="AY268" s="122" t="s">
        <v>122</v>
      </c>
      <c r="BK268" s="130">
        <f>SUM(BK269:BK275)</f>
        <v>0</v>
      </c>
    </row>
    <row r="269" spans="2:65" s="1" customFormat="1" ht="37.9" customHeight="1">
      <c r="B269" s="133"/>
      <c r="C269" s="134" t="s">
        <v>398</v>
      </c>
      <c r="D269" s="134" t="s">
        <v>124</v>
      </c>
      <c r="E269" s="135" t="s">
        <v>661</v>
      </c>
      <c r="F269" s="136" t="s">
        <v>662</v>
      </c>
      <c r="G269" s="137" t="s">
        <v>127</v>
      </c>
      <c r="H269" s="138">
        <v>16.972999999999999</v>
      </c>
      <c r="I269" s="139"/>
      <c r="J269" s="140">
        <f>ROUND(I269*H269,2)</f>
        <v>0</v>
      </c>
      <c r="K269" s="141"/>
      <c r="L269" s="32"/>
      <c r="M269" s="142" t="s">
        <v>1</v>
      </c>
      <c r="N269" s="143" t="s">
        <v>40</v>
      </c>
      <c r="P269" s="144">
        <f>O269*H269</f>
        <v>0</v>
      </c>
      <c r="Q269" s="144">
        <v>6.0000000000000001E-3</v>
      </c>
      <c r="R269" s="144">
        <f>Q269*H269</f>
        <v>0.101838</v>
      </c>
      <c r="S269" s="144">
        <v>0</v>
      </c>
      <c r="T269" s="145">
        <f>S269*H269</f>
        <v>0</v>
      </c>
      <c r="AR269" s="146" t="s">
        <v>222</v>
      </c>
      <c r="AT269" s="146" t="s">
        <v>124</v>
      </c>
      <c r="AU269" s="146" t="s">
        <v>85</v>
      </c>
      <c r="AY269" s="17" t="s">
        <v>122</v>
      </c>
      <c r="BE269" s="147">
        <f>IF(N269="základní",J269,0)</f>
        <v>0</v>
      </c>
      <c r="BF269" s="147">
        <f>IF(N269="snížená",J269,0)</f>
        <v>0</v>
      </c>
      <c r="BG269" s="147">
        <f>IF(N269="zákl. přenesená",J269,0)</f>
        <v>0</v>
      </c>
      <c r="BH269" s="147">
        <f>IF(N269="sníž. přenesená",J269,0)</f>
        <v>0</v>
      </c>
      <c r="BI269" s="147">
        <f>IF(N269="nulová",J269,0)</f>
        <v>0</v>
      </c>
      <c r="BJ269" s="17" t="s">
        <v>83</v>
      </c>
      <c r="BK269" s="147">
        <f>ROUND(I269*H269,2)</f>
        <v>0</v>
      </c>
      <c r="BL269" s="17" t="s">
        <v>222</v>
      </c>
      <c r="BM269" s="146" t="s">
        <v>663</v>
      </c>
    </row>
    <row r="270" spans="2:65" s="12" customFormat="1" ht="11.25">
      <c r="B270" s="148"/>
      <c r="D270" s="149" t="s">
        <v>130</v>
      </c>
      <c r="E270" s="150" t="s">
        <v>1</v>
      </c>
      <c r="F270" s="151" t="s">
        <v>664</v>
      </c>
      <c r="H270" s="150" t="s">
        <v>1</v>
      </c>
      <c r="I270" s="152"/>
      <c r="L270" s="148"/>
      <c r="M270" s="153"/>
      <c r="T270" s="154"/>
      <c r="AT270" s="150" t="s">
        <v>130</v>
      </c>
      <c r="AU270" s="150" t="s">
        <v>85</v>
      </c>
      <c r="AV270" s="12" t="s">
        <v>83</v>
      </c>
      <c r="AW270" s="12" t="s">
        <v>32</v>
      </c>
      <c r="AX270" s="12" t="s">
        <v>75</v>
      </c>
      <c r="AY270" s="150" t="s">
        <v>122</v>
      </c>
    </row>
    <row r="271" spans="2:65" s="13" customFormat="1" ht="11.25">
      <c r="B271" s="155"/>
      <c r="D271" s="149" t="s">
        <v>130</v>
      </c>
      <c r="E271" s="156" t="s">
        <v>1</v>
      </c>
      <c r="F271" s="157" t="s">
        <v>665</v>
      </c>
      <c r="H271" s="158">
        <v>16.972999999999999</v>
      </c>
      <c r="I271" s="159"/>
      <c r="L271" s="155"/>
      <c r="M271" s="160"/>
      <c r="T271" s="161"/>
      <c r="AT271" s="156" t="s">
        <v>130</v>
      </c>
      <c r="AU271" s="156" t="s">
        <v>85</v>
      </c>
      <c r="AV271" s="13" t="s">
        <v>85</v>
      </c>
      <c r="AW271" s="13" t="s">
        <v>32</v>
      </c>
      <c r="AX271" s="13" t="s">
        <v>83</v>
      </c>
      <c r="AY271" s="156" t="s">
        <v>122</v>
      </c>
    </row>
    <row r="272" spans="2:65" s="1" customFormat="1" ht="37.9" customHeight="1">
      <c r="B272" s="133"/>
      <c r="C272" s="134" t="s">
        <v>406</v>
      </c>
      <c r="D272" s="134" t="s">
        <v>124</v>
      </c>
      <c r="E272" s="135" t="s">
        <v>666</v>
      </c>
      <c r="F272" s="136" t="s">
        <v>667</v>
      </c>
      <c r="G272" s="137" t="s">
        <v>127</v>
      </c>
      <c r="H272" s="138">
        <v>26.981000000000002</v>
      </c>
      <c r="I272" s="139"/>
      <c r="J272" s="140">
        <f>ROUND(I272*H272,2)</f>
        <v>0</v>
      </c>
      <c r="K272" s="141"/>
      <c r="L272" s="32"/>
      <c r="M272" s="142" t="s">
        <v>1</v>
      </c>
      <c r="N272" s="143" t="s">
        <v>40</v>
      </c>
      <c r="P272" s="144">
        <f>O272*H272</f>
        <v>0</v>
      </c>
      <c r="Q272" s="144">
        <v>6.3200000000000001E-3</v>
      </c>
      <c r="R272" s="144">
        <f>Q272*H272</f>
        <v>0.17051992000000002</v>
      </c>
      <c r="S272" s="144">
        <v>0</v>
      </c>
      <c r="T272" s="145">
        <f>S272*H272</f>
        <v>0</v>
      </c>
      <c r="AR272" s="146" t="s">
        <v>222</v>
      </c>
      <c r="AT272" s="146" t="s">
        <v>124</v>
      </c>
      <c r="AU272" s="146" t="s">
        <v>85</v>
      </c>
      <c r="AY272" s="17" t="s">
        <v>122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7" t="s">
        <v>83</v>
      </c>
      <c r="BK272" s="147">
        <f>ROUND(I272*H272,2)</f>
        <v>0</v>
      </c>
      <c r="BL272" s="17" t="s">
        <v>222</v>
      </c>
      <c r="BM272" s="146" t="s">
        <v>668</v>
      </c>
    </row>
    <row r="273" spans="2:65" s="12" customFormat="1" ht="11.25">
      <c r="B273" s="148"/>
      <c r="D273" s="149" t="s">
        <v>130</v>
      </c>
      <c r="E273" s="150" t="s">
        <v>1</v>
      </c>
      <c r="F273" s="151" t="s">
        <v>669</v>
      </c>
      <c r="H273" s="150" t="s">
        <v>1</v>
      </c>
      <c r="I273" s="152"/>
      <c r="L273" s="148"/>
      <c r="M273" s="153"/>
      <c r="T273" s="154"/>
      <c r="AT273" s="150" t="s">
        <v>130</v>
      </c>
      <c r="AU273" s="150" t="s">
        <v>85</v>
      </c>
      <c r="AV273" s="12" t="s">
        <v>83</v>
      </c>
      <c r="AW273" s="12" t="s">
        <v>32</v>
      </c>
      <c r="AX273" s="12" t="s">
        <v>75</v>
      </c>
      <c r="AY273" s="150" t="s">
        <v>122</v>
      </c>
    </row>
    <row r="274" spans="2:65" s="13" customFormat="1" ht="11.25">
      <c r="B274" s="155"/>
      <c r="D274" s="149" t="s">
        <v>130</v>
      </c>
      <c r="E274" s="156" t="s">
        <v>1</v>
      </c>
      <c r="F274" s="157" t="s">
        <v>670</v>
      </c>
      <c r="H274" s="158">
        <v>26.981000000000002</v>
      </c>
      <c r="I274" s="159"/>
      <c r="L274" s="155"/>
      <c r="M274" s="160"/>
      <c r="T274" s="161"/>
      <c r="AT274" s="156" t="s">
        <v>130</v>
      </c>
      <c r="AU274" s="156" t="s">
        <v>85</v>
      </c>
      <c r="AV274" s="13" t="s">
        <v>85</v>
      </c>
      <c r="AW274" s="13" t="s">
        <v>32</v>
      </c>
      <c r="AX274" s="13" t="s">
        <v>83</v>
      </c>
      <c r="AY274" s="156" t="s">
        <v>122</v>
      </c>
    </row>
    <row r="275" spans="2:65" s="1" customFormat="1" ht="24.2" customHeight="1">
      <c r="B275" s="133"/>
      <c r="C275" s="134" t="s">
        <v>413</v>
      </c>
      <c r="D275" s="134" t="s">
        <v>124</v>
      </c>
      <c r="E275" s="135" t="s">
        <v>671</v>
      </c>
      <c r="F275" s="136" t="s">
        <v>672</v>
      </c>
      <c r="G275" s="137" t="s">
        <v>202</v>
      </c>
      <c r="H275" s="138">
        <v>0.27200000000000002</v>
      </c>
      <c r="I275" s="139"/>
      <c r="J275" s="140">
        <f>ROUND(I275*H275,2)</f>
        <v>0</v>
      </c>
      <c r="K275" s="141"/>
      <c r="L275" s="32"/>
      <c r="M275" s="142" t="s">
        <v>1</v>
      </c>
      <c r="N275" s="143" t="s">
        <v>40</v>
      </c>
      <c r="P275" s="144">
        <f>O275*H275</f>
        <v>0</v>
      </c>
      <c r="Q275" s="144">
        <v>0</v>
      </c>
      <c r="R275" s="144">
        <f>Q275*H275</f>
        <v>0</v>
      </c>
      <c r="S275" s="144">
        <v>0</v>
      </c>
      <c r="T275" s="145">
        <f>S275*H275</f>
        <v>0</v>
      </c>
      <c r="AR275" s="146" t="s">
        <v>222</v>
      </c>
      <c r="AT275" s="146" t="s">
        <v>124</v>
      </c>
      <c r="AU275" s="146" t="s">
        <v>85</v>
      </c>
      <c r="AY275" s="17" t="s">
        <v>122</v>
      </c>
      <c r="BE275" s="147">
        <f>IF(N275="základní",J275,0)</f>
        <v>0</v>
      </c>
      <c r="BF275" s="147">
        <f>IF(N275="snížená",J275,0)</f>
        <v>0</v>
      </c>
      <c r="BG275" s="147">
        <f>IF(N275="zákl. přenesená",J275,0)</f>
        <v>0</v>
      </c>
      <c r="BH275" s="147">
        <f>IF(N275="sníž. přenesená",J275,0)</f>
        <v>0</v>
      </c>
      <c r="BI275" s="147">
        <f>IF(N275="nulová",J275,0)</f>
        <v>0</v>
      </c>
      <c r="BJ275" s="17" t="s">
        <v>83</v>
      </c>
      <c r="BK275" s="147">
        <f>ROUND(I275*H275,2)</f>
        <v>0</v>
      </c>
      <c r="BL275" s="17" t="s">
        <v>222</v>
      </c>
      <c r="BM275" s="146" t="s">
        <v>673</v>
      </c>
    </row>
    <row r="276" spans="2:65" s="11" customFormat="1" ht="22.9" customHeight="1">
      <c r="B276" s="121"/>
      <c r="D276" s="122" t="s">
        <v>74</v>
      </c>
      <c r="E276" s="131" t="s">
        <v>674</v>
      </c>
      <c r="F276" s="131" t="s">
        <v>675</v>
      </c>
      <c r="I276" s="124"/>
      <c r="J276" s="132">
        <f>BK276</f>
        <v>0</v>
      </c>
      <c r="L276" s="121"/>
      <c r="M276" s="126"/>
      <c r="P276" s="127">
        <f>SUM(P277:P285)</f>
        <v>0</v>
      </c>
      <c r="R276" s="127">
        <f>SUM(R277:R285)</f>
        <v>0.17498249999999999</v>
      </c>
      <c r="T276" s="128">
        <f>SUM(T277:T285)</f>
        <v>0</v>
      </c>
      <c r="AR276" s="122" t="s">
        <v>85</v>
      </c>
      <c r="AT276" s="129" t="s">
        <v>74</v>
      </c>
      <c r="AU276" s="129" t="s">
        <v>83</v>
      </c>
      <c r="AY276" s="122" t="s">
        <v>122</v>
      </c>
      <c r="BK276" s="130">
        <f>SUM(BK277:BK285)</f>
        <v>0</v>
      </c>
    </row>
    <row r="277" spans="2:65" s="1" customFormat="1" ht="24.2" customHeight="1">
      <c r="B277" s="133"/>
      <c r="C277" s="134" t="s">
        <v>417</v>
      </c>
      <c r="D277" s="134" t="s">
        <v>124</v>
      </c>
      <c r="E277" s="135" t="s">
        <v>676</v>
      </c>
      <c r="F277" s="136" t="s">
        <v>677</v>
      </c>
      <c r="G277" s="137" t="s">
        <v>127</v>
      </c>
      <c r="H277" s="138">
        <v>23.1</v>
      </c>
      <c r="I277" s="139"/>
      <c r="J277" s="140">
        <f>ROUND(I277*H277,2)</f>
        <v>0</v>
      </c>
      <c r="K277" s="141"/>
      <c r="L277" s="32"/>
      <c r="M277" s="142" t="s">
        <v>1</v>
      </c>
      <c r="N277" s="143" t="s">
        <v>40</v>
      </c>
      <c r="P277" s="144">
        <f>O277*H277</f>
        <v>0</v>
      </c>
      <c r="Q277" s="144">
        <v>6.0000000000000001E-3</v>
      </c>
      <c r="R277" s="144">
        <f>Q277*H277</f>
        <v>0.1386</v>
      </c>
      <c r="S277" s="144">
        <v>0</v>
      </c>
      <c r="T277" s="145">
        <f>S277*H277</f>
        <v>0</v>
      </c>
      <c r="AR277" s="146" t="s">
        <v>222</v>
      </c>
      <c r="AT277" s="146" t="s">
        <v>124</v>
      </c>
      <c r="AU277" s="146" t="s">
        <v>85</v>
      </c>
      <c r="AY277" s="17" t="s">
        <v>122</v>
      </c>
      <c r="BE277" s="147">
        <f>IF(N277="základní",J277,0)</f>
        <v>0</v>
      </c>
      <c r="BF277" s="147">
        <f>IF(N277="snížená",J277,0)</f>
        <v>0</v>
      </c>
      <c r="BG277" s="147">
        <f>IF(N277="zákl. přenesená",J277,0)</f>
        <v>0</v>
      </c>
      <c r="BH277" s="147">
        <f>IF(N277="sníž. přenesená",J277,0)</f>
        <v>0</v>
      </c>
      <c r="BI277" s="147">
        <f>IF(N277="nulová",J277,0)</f>
        <v>0</v>
      </c>
      <c r="BJ277" s="17" t="s">
        <v>83</v>
      </c>
      <c r="BK277" s="147">
        <f>ROUND(I277*H277,2)</f>
        <v>0</v>
      </c>
      <c r="BL277" s="17" t="s">
        <v>222</v>
      </c>
      <c r="BM277" s="146" t="s">
        <v>678</v>
      </c>
    </row>
    <row r="278" spans="2:65" s="12" customFormat="1" ht="11.25">
      <c r="B278" s="148"/>
      <c r="D278" s="149" t="s">
        <v>130</v>
      </c>
      <c r="E278" s="150" t="s">
        <v>1</v>
      </c>
      <c r="F278" s="151" t="s">
        <v>679</v>
      </c>
      <c r="H278" s="150" t="s">
        <v>1</v>
      </c>
      <c r="I278" s="152"/>
      <c r="L278" s="148"/>
      <c r="M278" s="153"/>
      <c r="T278" s="154"/>
      <c r="AT278" s="150" t="s">
        <v>130</v>
      </c>
      <c r="AU278" s="150" t="s">
        <v>85</v>
      </c>
      <c r="AV278" s="12" t="s">
        <v>83</v>
      </c>
      <c r="AW278" s="12" t="s">
        <v>32</v>
      </c>
      <c r="AX278" s="12" t="s">
        <v>75</v>
      </c>
      <c r="AY278" s="150" t="s">
        <v>122</v>
      </c>
    </row>
    <row r="279" spans="2:65" s="13" customFormat="1" ht="11.25">
      <c r="B279" s="155"/>
      <c r="D279" s="149" t="s">
        <v>130</v>
      </c>
      <c r="E279" s="156" t="s">
        <v>1</v>
      </c>
      <c r="F279" s="157" t="s">
        <v>680</v>
      </c>
      <c r="H279" s="158">
        <v>13.2</v>
      </c>
      <c r="I279" s="159"/>
      <c r="L279" s="155"/>
      <c r="M279" s="160"/>
      <c r="T279" s="161"/>
      <c r="AT279" s="156" t="s">
        <v>130</v>
      </c>
      <c r="AU279" s="156" t="s">
        <v>85</v>
      </c>
      <c r="AV279" s="13" t="s">
        <v>85</v>
      </c>
      <c r="AW279" s="13" t="s">
        <v>32</v>
      </c>
      <c r="AX279" s="13" t="s">
        <v>75</v>
      </c>
      <c r="AY279" s="156" t="s">
        <v>122</v>
      </c>
    </row>
    <row r="280" spans="2:65" s="12" customFormat="1" ht="11.25">
      <c r="B280" s="148"/>
      <c r="D280" s="149" t="s">
        <v>130</v>
      </c>
      <c r="E280" s="150" t="s">
        <v>1</v>
      </c>
      <c r="F280" s="151" t="s">
        <v>681</v>
      </c>
      <c r="H280" s="150" t="s">
        <v>1</v>
      </c>
      <c r="I280" s="152"/>
      <c r="L280" s="148"/>
      <c r="M280" s="153"/>
      <c r="T280" s="154"/>
      <c r="AT280" s="150" t="s">
        <v>130</v>
      </c>
      <c r="AU280" s="150" t="s">
        <v>85</v>
      </c>
      <c r="AV280" s="12" t="s">
        <v>83</v>
      </c>
      <c r="AW280" s="12" t="s">
        <v>32</v>
      </c>
      <c r="AX280" s="12" t="s">
        <v>75</v>
      </c>
      <c r="AY280" s="150" t="s">
        <v>122</v>
      </c>
    </row>
    <row r="281" spans="2:65" s="13" customFormat="1" ht="11.25">
      <c r="B281" s="155"/>
      <c r="D281" s="149" t="s">
        <v>130</v>
      </c>
      <c r="E281" s="156" t="s">
        <v>1</v>
      </c>
      <c r="F281" s="157" t="s">
        <v>682</v>
      </c>
      <c r="H281" s="158">
        <v>9.9</v>
      </c>
      <c r="I281" s="159"/>
      <c r="L281" s="155"/>
      <c r="M281" s="160"/>
      <c r="T281" s="161"/>
      <c r="AT281" s="156" t="s">
        <v>130</v>
      </c>
      <c r="AU281" s="156" t="s">
        <v>85</v>
      </c>
      <c r="AV281" s="13" t="s">
        <v>85</v>
      </c>
      <c r="AW281" s="13" t="s">
        <v>32</v>
      </c>
      <c r="AX281" s="13" t="s">
        <v>75</v>
      </c>
      <c r="AY281" s="156" t="s">
        <v>122</v>
      </c>
    </row>
    <row r="282" spans="2:65" s="15" customFormat="1" ht="11.25">
      <c r="B282" s="169"/>
      <c r="D282" s="149" t="s">
        <v>130</v>
      </c>
      <c r="E282" s="170" t="s">
        <v>1</v>
      </c>
      <c r="F282" s="171" t="s">
        <v>172</v>
      </c>
      <c r="H282" s="172">
        <v>23.1</v>
      </c>
      <c r="I282" s="173"/>
      <c r="L282" s="169"/>
      <c r="M282" s="174"/>
      <c r="T282" s="175"/>
      <c r="AT282" s="170" t="s">
        <v>130</v>
      </c>
      <c r="AU282" s="170" t="s">
        <v>85</v>
      </c>
      <c r="AV282" s="15" t="s">
        <v>128</v>
      </c>
      <c r="AW282" s="15" t="s">
        <v>32</v>
      </c>
      <c r="AX282" s="15" t="s">
        <v>83</v>
      </c>
      <c r="AY282" s="170" t="s">
        <v>122</v>
      </c>
    </row>
    <row r="283" spans="2:65" s="1" customFormat="1" ht="24.2" customHeight="1">
      <c r="B283" s="133"/>
      <c r="C283" s="176" t="s">
        <v>422</v>
      </c>
      <c r="D283" s="176" t="s">
        <v>231</v>
      </c>
      <c r="E283" s="177" t="s">
        <v>683</v>
      </c>
      <c r="F283" s="178" t="s">
        <v>684</v>
      </c>
      <c r="G283" s="179" t="s">
        <v>127</v>
      </c>
      <c r="H283" s="180">
        <v>24.254999999999999</v>
      </c>
      <c r="I283" s="181"/>
      <c r="J283" s="182">
        <f>ROUND(I283*H283,2)</f>
        <v>0</v>
      </c>
      <c r="K283" s="183"/>
      <c r="L283" s="184"/>
      <c r="M283" s="185" t="s">
        <v>1</v>
      </c>
      <c r="N283" s="186" t="s">
        <v>40</v>
      </c>
      <c r="P283" s="144">
        <f>O283*H283</f>
        <v>0</v>
      </c>
      <c r="Q283" s="144">
        <v>1.5E-3</v>
      </c>
      <c r="R283" s="144">
        <f>Q283*H283</f>
        <v>3.6382499999999998E-2</v>
      </c>
      <c r="S283" s="144">
        <v>0</v>
      </c>
      <c r="T283" s="145">
        <f>S283*H283</f>
        <v>0</v>
      </c>
      <c r="AR283" s="146" t="s">
        <v>302</v>
      </c>
      <c r="AT283" s="146" t="s">
        <v>231</v>
      </c>
      <c r="AU283" s="146" t="s">
        <v>85</v>
      </c>
      <c r="AY283" s="17" t="s">
        <v>122</v>
      </c>
      <c r="BE283" s="147">
        <f>IF(N283="základní",J283,0)</f>
        <v>0</v>
      </c>
      <c r="BF283" s="147">
        <f>IF(N283="snížená",J283,0)</f>
        <v>0</v>
      </c>
      <c r="BG283" s="147">
        <f>IF(N283="zákl. přenesená",J283,0)</f>
        <v>0</v>
      </c>
      <c r="BH283" s="147">
        <f>IF(N283="sníž. přenesená",J283,0)</f>
        <v>0</v>
      </c>
      <c r="BI283" s="147">
        <f>IF(N283="nulová",J283,0)</f>
        <v>0</v>
      </c>
      <c r="BJ283" s="17" t="s">
        <v>83</v>
      </c>
      <c r="BK283" s="147">
        <f>ROUND(I283*H283,2)</f>
        <v>0</v>
      </c>
      <c r="BL283" s="17" t="s">
        <v>222</v>
      </c>
      <c r="BM283" s="146" t="s">
        <v>685</v>
      </c>
    </row>
    <row r="284" spans="2:65" s="13" customFormat="1" ht="11.25">
      <c r="B284" s="155"/>
      <c r="D284" s="149" t="s">
        <v>130</v>
      </c>
      <c r="F284" s="157" t="s">
        <v>686</v>
      </c>
      <c r="H284" s="158">
        <v>24.254999999999999</v>
      </c>
      <c r="I284" s="159"/>
      <c r="L284" s="155"/>
      <c r="M284" s="160"/>
      <c r="T284" s="161"/>
      <c r="AT284" s="156" t="s">
        <v>130</v>
      </c>
      <c r="AU284" s="156" t="s">
        <v>85</v>
      </c>
      <c r="AV284" s="13" t="s">
        <v>85</v>
      </c>
      <c r="AW284" s="13" t="s">
        <v>3</v>
      </c>
      <c r="AX284" s="13" t="s">
        <v>83</v>
      </c>
      <c r="AY284" s="156" t="s">
        <v>122</v>
      </c>
    </row>
    <row r="285" spans="2:65" s="1" customFormat="1" ht="24.2" customHeight="1">
      <c r="B285" s="133"/>
      <c r="C285" s="134" t="s">
        <v>430</v>
      </c>
      <c r="D285" s="134" t="s">
        <v>124</v>
      </c>
      <c r="E285" s="135" t="s">
        <v>687</v>
      </c>
      <c r="F285" s="136" t="s">
        <v>688</v>
      </c>
      <c r="G285" s="137" t="s">
        <v>202</v>
      </c>
      <c r="H285" s="138">
        <v>0.17499999999999999</v>
      </c>
      <c r="I285" s="139"/>
      <c r="J285" s="140">
        <f>ROUND(I285*H285,2)</f>
        <v>0</v>
      </c>
      <c r="K285" s="141"/>
      <c r="L285" s="32"/>
      <c r="M285" s="142" t="s">
        <v>1</v>
      </c>
      <c r="N285" s="143" t="s">
        <v>40</v>
      </c>
      <c r="P285" s="144">
        <f>O285*H285</f>
        <v>0</v>
      </c>
      <c r="Q285" s="144">
        <v>0</v>
      </c>
      <c r="R285" s="144">
        <f>Q285*H285</f>
        <v>0</v>
      </c>
      <c r="S285" s="144">
        <v>0</v>
      </c>
      <c r="T285" s="145">
        <f>S285*H285</f>
        <v>0</v>
      </c>
      <c r="AR285" s="146" t="s">
        <v>222</v>
      </c>
      <c r="AT285" s="146" t="s">
        <v>124</v>
      </c>
      <c r="AU285" s="146" t="s">
        <v>85</v>
      </c>
      <c r="AY285" s="17" t="s">
        <v>122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7" t="s">
        <v>83</v>
      </c>
      <c r="BK285" s="147">
        <f>ROUND(I285*H285,2)</f>
        <v>0</v>
      </c>
      <c r="BL285" s="17" t="s">
        <v>222</v>
      </c>
      <c r="BM285" s="146" t="s">
        <v>689</v>
      </c>
    </row>
    <row r="286" spans="2:65" s="11" customFormat="1" ht="22.9" customHeight="1">
      <c r="B286" s="121"/>
      <c r="D286" s="122" t="s">
        <v>74</v>
      </c>
      <c r="E286" s="131" t="s">
        <v>690</v>
      </c>
      <c r="F286" s="131" t="s">
        <v>691</v>
      </c>
      <c r="I286" s="124"/>
      <c r="J286" s="132">
        <f>BK286</f>
        <v>0</v>
      </c>
      <c r="L286" s="121"/>
      <c r="M286" s="126"/>
      <c r="P286" s="127">
        <f>SUM(P287:P291)</f>
        <v>0</v>
      </c>
      <c r="R286" s="127">
        <f>SUM(R287:R291)</f>
        <v>1.48E-3</v>
      </c>
      <c r="T286" s="128">
        <f>SUM(T287:T291)</f>
        <v>0</v>
      </c>
      <c r="AR286" s="122" t="s">
        <v>85</v>
      </c>
      <c r="AT286" s="129" t="s">
        <v>74</v>
      </c>
      <c r="AU286" s="129" t="s">
        <v>83</v>
      </c>
      <c r="AY286" s="122" t="s">
        <v>122</v>
      </c>
      <c r="BK286" s="130">
        <f>SUM(BK287:BK291)</f>
        <v>0</v>
      </c>
    </row>
    <row r="287" spans="2:65" s="1" customFormat="1" ht="16.5" customHeight="1">
      <c r="B287" s="133"/>
      <c r="C287" s="134" t="s">
        <v>437</v>
      </c>
      <c r="D287" s="134" t="s">
        <v>124</v>
      </c>
      <c r="E287" s="135" t="s">
        <v>692</v>
      </c>
      <c r="F287" s="136" t="s">
        <v>693</v>
      </c>
      <c r="G287" s="137" t="s">
        <v>254</v>
      </c>
      <c r="H287" s="138">
        <v>1</v>
      </c>
      <c r="I287" s="139"/>
      <c r="J287" s="140">
        <f>ROUND(I287*H287,2)</f>
        <v>0</v>
      </c>
      <c r="K287" s="141"/>
      <c r="L287" s="32"/>
      <c r="M287" s="142" t="s">
        <v>1</v>
      </c>
      <c r="N287" s="143" t="s">
        <v>40</v>
      </c>
      <c r="P287" s="144">
        <f>O287*H287</f>
        <v>0</v>
      </c>
      <c r="Q287" s="144">
        <v>1.1900000000000001E-3</v>
      </c>
      <c r="R287" s="144">
        <f>Q287*H287</f>
        <v>1.1900000000000001E-3</v>
      </c>
      <c r="S287" s="144">
        <v>0</v>
      </c>
      <c r="T287" s="145">
        <f>S287*H287</f>
        <v>0</v>
      </c>
      <c r="AR287" s="146" t="s">
        <v>222</v>
      </c>
      <c r="AT287" s="146" t="s">
        <v>124</v>
      </c>
      <c r="AU287" s="146" t="s">
        <v>85</v>
      </c>
      <c r="AY287" s="17" t="s">
        <v>122</v>
      </c>
      <c r="BE287" s="147">
        <f>IF(N287="základní",J287,0)</f>
        <v>0</v>
      </c>
      <c r="BF287" s="147">
        <f>IF(N287="snížená",J287,0)</f>
        <v>0</v>
      </c>
      <c r="BG287" s="147">
        <f>IF(N287="zákl. přenesená",J287,0)</f>
        <v>0</v>
      </c>
      <c r="BH287" s="147">
        <f>IF(N287="sníž. přenesená",J287,0)</f>
        <v>0</v>
      </c>
      <c r="BI287" s="147">
        <f>IF(N287="nulová",J287,0)</f>
        <v>0</v>
      </c>
      <c r="BJ287" s="17" t="s">
        <v>83</v>
      </c>
      <c r="BK287" s="147">
        <f>ROUND(I287*H287,2)</f>
        <v>0</v>
      </c>
      <c r="BL287" s="17" t="s">
        <v>222</v>
      </c>
      <c r="BM287" s="146" t="s">
        <v>694</v>
      </c>
    </row>
    <row r="288" spans="2:65" s="12" customFormat="1" ht="11.25">
      <c r="B288" s="148"/>
      <c r="D288" s="149" t="s">
        <v>130</v>
      </c>
      <c r="E288" s="150" t="s">
        <v>1</v>
      </c>
      <c r="F288" s="151" t="s">
        <v>695</v>
      </c>
      <c r="H288" s="150" t="s">
        <v>1</v>
      </c>
      <c r="I288" s="152"/>
      <c r="L288" s="148"/>
      <c r="M288" s="153"/>
      <c r="T288" s="154"/>
      <c r="AT288" s="150" t="s">
        <v>130</v>
      </c>
      <c r="AU288" s="150" t="s">
        <v>85</v>
      </c>
      <c r="AV288" s="12" t="s">
        <v>83</v>
      </c>
      <c r="AW288" s="12" t="s">
        <v>32</v>
      </c>
      <c r="AX288" s="12" t="s">
        <v>75</v>
      </c>
      <c r="AY288" s="150" t="s">
        <v>122</v>
      </c>
    </row>
    <row r="289" spans="2:65" s="13" customFormat="1" ht="11.25">
      <c r="B289" s="155"/>
      <c r="D289" s="149" t="s">
        <v>130</v>
      </c>
      <c r="E289" s="156" t="s">
        <v>1</v>
      </c>
      <c r="F289" s="157" t="s">
        <v>83</v>
      </c>
      <c r="H289" s="158">
        <v>1</v>
      </c>
      <c r="I289" s="159"/>
      <c r="L289" s="155"/>
      <c r="M289" s="160"/>
      <c r="T289" s="161"/>
      <c r="AT289" s="156" t="s">
        <v>130</v>
      </c>
      <c r="AU289" s="156" t="s">
        <v>85</v>
      </c>
      <c r="AV289" s="13" t="s">
        <v>85</v>
      </c>
      <c r="AW289" s="13" t="s">
        <v>32</v>
      </c>
      <c r="AX289" s="13" t="s">
        <v>83</v>
      </c>
      <c r="AY289" s="156" t="s">
        <v>122</v>
      </c>
    </row>
    <row r="290" spans="2:65" s="1" customFormat="1" ht="16.5" customHeight="1">
      <c r="B290" s="133"/>
      <c r="C290" s="134" t="s">
        <v>696</v>
      </c>
      <c r="D290" s="134" t="s">
        <v>124</v>
      </c>
      <c r="E290" s="135" t="s">
        <v>697</v>
      </c>
      <c r="F290" s="136" t="s">
        <v>698</v>
      </c>
      <c r="G290" s="137" t="s">
        <v>259</v>
      </c>
      <c r="H290" s="138">
        <v>1</v>
      </c>
      <c r="I290" s="139"/>
      <c r="J290" s="140">
        <f>ROUND(I290*H290,2)</f>
        <v>0</v>
      </c>
      <c r="K290" s="141"/>
      <c r="L290" s="32"/>
      <c r="M290" s="142" t="s">
        <v>1</v>
      </c>
      <c r="N290" s="143" t="s">
        <v>40</v>
      </c>
      <c r="P290" s="144">
        <f>O290*H290</f>
        <v>0</v>
      </c>
      <c r="Q290" s="144">
        <v>2.9E-4</v>
      </c>
      <c r="R290" s="144">
        <f>Q290*H290</f>
        <v>2.9E-4</v>
      </c>
      <c r="S290" s="144">
        <v>0</v>
      </c>
      <c r="T290" s="145">
        <f>S290*H290</f>
        <v>0</v>
      </c>
      <c r="AR290" s="146" t="s">
        <v>222</v>
      </c>
      <c r="AT290" s="146" t="s">
        <v>124</v>
      </c>
      <c r="AU290" s="146" t="s">
        <v>85</v>
      </c>
      <c r="AY290" s="17" t="s">
        <v>122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17" t="s">
        <v>83</v>
      </c>
      <c r="BK290" s="147">
        <f>ROUND(I290*H290,2)</f>
        <v>0</v>
      </c>
      <c r="BL290" s="17" t="s">
        <v>222</v>
      </c>
      <c r="BM290" s="146" t="s">
        <v>699</v>
      </c>
    </row>
    <row r="291" spans="2:65" s="1" customFormat="1" ht="24.2" customHeight="1">
      <c r="B291" s="133"/>
      <c r="C291" s="134" t="s">
        <v>700</v>
      </c>
      <c r="D291" s="134" t="s">
        <v>124</v>
      </c>
      <c r="E291" s="135" t="s">
        <v>701</v>
      </c>
      <c r="F291" s="136" t="s">
        <v>702</v>
      </c>
      <c r="G291" s="137" t="s">
        <v>202</v>
      </c>
      <c r="H291" s="138">
        <v>1E-3</v>
      </c>
      <c r="I291" s="139"/>
      <c r="J291" s="140">
        <f>ROUND(I291*H291,2)</f>
        <v>0</v>
      </c>
      <c r="K291" s="141"/>
      <c r="L291" s="32"/>
      <c r="M291" s="142" t="s">
        <v>1</v>
      </c>
      <c r="N291" s="143" t="s">
        <v>40</v>
      </c>
      <c r="P291" s="144">
        <f>O291*H291</f>
        <v>0</v>
      </c>
      <c r="Q291" s="144">
        <v>0</v>
      </c>
      <c r="R291" s="144">
        <f>Q291*H291</f>
        <v>0</v>
      </c>
      <c r="S291" s="144">
        <v>0</v>
      </c>
      <c r="T291" s="145">
        <f>S291*H291</f>
        <v>0</v>
      </c>
      <c r="AR291" s="146" t="s">
        <v>222</v>
      </c>
      <c r="AT291" s="146" t="s">
        <v>124</v>
      </c>
      <c r="AU291" s="146" t="s">
        <v>85</v>
      </c>
      <c r="AY291" s="17" t="s">
        <v>122</v>
      </c>
      <c r="BE291" s="147">
        <f>IF(N291="základní",J291,0)</f>
        <v>0</v>
      </c>
      <c r="BF291" s="147">
        <f>IF(N291="snížená",J291,0)</f>
        <v>0</v>
      </c>
      <c r="BG291" s="147">
        <f>IF(N291="zákl. přenesená",J291,0)</f>
        <v>0</v>
      </c>
      <c r="BH291" s="147">
        <f>IF(N291="sníž. přenesená",J291,0)</f>
        <v>0</v>
      </c>
      <c r="BI291" s="147">
        <f>IF(N291="nulová",J291,0)</f>
        <v>0</v>
      </c>
      <c r="BJ291" s="17" t="s">
        <v>83</v>
      </c>
      <c r="BK291" s="147">
        <f>ROUND(I291*H291,2)</f>
        <v>0</v>
      </c>
      <c r="BL291" s="17" t="s">
        <v>222</v>
      </c>
      <c r="BM291" s="146" t="s">
        <v>703</v>
      </c>
    </row>
    <row r="292" spans="2:65" s="11" customFormat="1" ht="22.9" customHeight="1">
      <c r="B292" s="121"/>
      <c r="D292" s="122" t="s">
        <v>74</v>
      </c>
      <c r="E292" s="131" t="s">
        <v>704</v>
      </c>
      <c r="F292" s="131" t="s">
        <v>705</v>
      </c>
      <c r="I292" s="124"/>
      <c r="J292" s="132">
        <f>BK292</f>
        <v>0</v>
      </c>
      <c r="L292" s="121"/>
      <c r="M292" s="126"/>
      <c r="P292" s="127">
        <f>SUM(P293:P298)</f>
        <v>0</v>
      </c>
      <c r="R292" s="127">
        <f>SUM(R293:R298)</f>
        <v>1.2270000000000001E-2</v>
      </c>
      <c r="T292" s="128">
        <f>SUM(T293:T298)</f>
        <v>0</v>
      </c>
      <c r="AR292" s="122" t="s">
        <v>85</v>
      </c>
      <c r="AT292" s="129" t="s">
        <v>74</v>
      </c>
      <c r="AU292" s="129" t="s">
        <v>83</v>
      </c>
      <c r="AY292" s="122" t="s">
        <v>122</v>
      </c>
      <c r="BK292" s="130">
        <f>SUM(BK293:BK298)</f>
        <v>0</v>
      </c>
    </row>
    <row r="293" spans="2:65" s="1" customFormat="1" ht="24.2" customHeight="1">
      <c r="B293" s="133"/>
      <c r="C293" s="134" t="s">
        <v>706</v>
      </c>
      <c r="D293" s="134" t="s">
        <v>124</v>
      </c>
      <c r="E293" s="135" t="s">
        <v>707</v>
      </c>
      <c r="F293" s="136" t="s">
        <v>708</v>
      </c>
      <c r="G293" s="137" t="s">
        <v>254</v>
      </c>
      <c r="H293" s="138">
        <v>2</v>
      </c>
      <c r="I293" s="139"/>
      <c r="J293" s="140">
        <f>ROUND(I293*H293,2)</f>
        <v>0</v>
      </c>
      <c r="K293" s="141"/>
      <c r="L293" s="32"/>
      <c r="M293" s="142" t="s">
        <v>1</v>
      </c>
      <c r="N293" s="143" t="s">
        <v>40</v>
      </c>
      <c r="P293" s="144">
        <f>O293*H293</f>
        <v>0</v>
      </c>
      <c r="Q293" s="144">
        <v>0</v>
      </c>
      <c r="R293" s="144">
        <f>Q293*H293</f>
        <v>0</v>
      </c>
      <c r="S293" s="144">
        <v>0</v>
      </c>
      <c r="T293" s="145">
        <f>S293*H293</f>
        <v>0</v>
      </c>
      <c r="AR293" s="146" t="s">
        <v>222</v>
      </c>
      <c r="AT293" s="146" t="s">
        <v>124</v>
      </c>
      <c r="AU293" s="146" t="s">
        <v>85</v>
      </c>
      <c r="AY293" s="17" t="s">
        <v>122</v>
      </c>
      <c r="BE293" s="147">
        <f>IF(N293="základní",J293,0)</f>
        <v>0</v>
      </c>
      <c r="BF293" s="147">
        <f>IF(N293="snížená",J293,0)</f>
        <v>0</v>
      </c>
      <c r="BG293" s="147">
        <f>IF(N293="zákl. přenesená",J293,0)</f>
        <v>0</v>
      </c>
      <c r="BH293" s="147">
        <f>IF(N293="sníž. přenesená",J293,0)</f>
        <v>0</v>
      </c>
      <c r="BI293" s="147">
        <f>IF(N293="nulová",J293,0)</f>
        <v>0</v>
      </c>
      <c r="BJ293" s="17" t="s">
        <v>83</v>
      </c>
      <c r="BK293" s="147">
        <f>ROUND(I293*H293,2)</f>
        <v>0</v>
      </c>
      <c r="BL293" s="17" t="s">
        <v>222</v>
      </c>
      <c r="BM293" s="146" t="s">
        <v>709</v>
      </c>
    </row>
    <row r="294" spans="2:65" s="12" customFormat="1" ht="11.25">
      <c r="B294" s="148"/>
      <c r="D294" s="149" t="s">
        <v>130</v>
      </c>
      <c r="E294" s="150" t="s">
        <v>1</v>
      </c>
      <c r="F294" s="151" t="s">
        <v>710</v>
      </c>
      <c r="H294" s="150" t="s">
        <v>1</v>
      </c>
      <c r="I294" s="152"/>
      <c r="L294" s="148"/>
      <c r="M294" s="153"/>
      <c r="T294" s="154"/>
      <c r="AT294" s="150" t="s">
        <v>130</v>
      </c>
      <c r="AU294" s="150" t="s">
        <v>85</v>
      </c>
      <c r="AV294" s="12" t="s">
        <v>83</v>
      </c>
      <c r="AW294" s="12" t="s">
        <v>32</v>
      </c>
      <c r="AX294" s="12" t="s">
        <v>75</v>
      </c>
      <c r="AY294" s="150" t="s">
        <v>122</v>
      </c>
    </row>
    <row r="295" spans="2:65" s="13" customFormat="1" ht="11.25">
      <c r="B295" s="155"/>
      <c r="D295" s="149" t="s">
        <v>130</v>
      </c>
      <c r="E295" s="156" t="s">
        <v>1</v>
      </c>
      <c r="F295" s="157" t="s">
        <v>85</v>
      </c>
      <c r="H295" s="158">
        <v>2</v>
      </c>
      <c r="I295" s="159"/>
      <c r="L295" s="155"/>
      <c r="M295" s="160"/>
      <c r="T295" s="161"/>
      <c r="AT295" s="156" t="s">
        <v>130</v>
      </c>
      <c r="AU295" s="156" t="s">
        <v>85</v>
      </c>
      <c r="AV295" s="13" t="s">
        <v>85</v>
      </c>
      <c r="AW295" s="13" t="s">
        <v>32</v>
      </c>
      <c r="AX295" s="13" t="s">
        <v>83</v>
      </c>
      <c r="AY295" s="156" t="s">
        <v>122</v>
      </c>
    </row>
    <row r="296" spans="2:65" s="1" customFormat="1" ht="16.5" customHeight="1">
      <c r="B296" s="133"/>
      <c r="C296" s="176" t="s">
        <v>711</v>
      </c>
      <c r="D296" s="176" t="s">
        <v>231</v>
      </c>
      <c r="E296" s="177" t="s">
        <v>712</v>
      </c>
      <c r="F296" s="178" t="s">
        <v>713</v>
      </c>
      <c r="G296" s="179" t="s">
        <v>254</v>
      </c>
      <c r="H296" s="180">
        <v>2</v>
      </c>
      <c r="I296" s="181"/>
      <c r="J296" s="182">
        <f>ROUND(I296*H296,2)</f>
        <v>0</v>
      </c>
      <c r="K296" s="183"/>
      <c r="L296" s="184"/>
      <c r="M296" s="185" t="s">
        <v>1</v>
      </c>
      <c r="N296" s="186" t="s">
        <v>40</v>
      </c>
      <c r="P296" s="144">
        <f>O296*H296</f>
        <v>0</v>
      </c>
      <c r="Q296" s="144">
        <v>6.1000000000000004E-3</v>
      </c>
      <c r="R296" s="144">
        <f>Q296*H296</f>
        <v>1.2200000000000001E-2</v>
      </c>
      <c r="S296" s="144">
        <v>0</v>
      </c>
      <c r="T296" s="145">
        <f>S296*H296</f>
        <v>0</v>
      </c>
      <c r="AR296" s="146" t="s">
        <v>302</v>
      </c>
      <c r="AT296" s="146" t="s">
        <v>231</v>
      </c>
      <c r="AU296" s="146" t="s">
        <v>85</v>
      </c>
      <c r="AY296" s="17" t="s">
        <v>122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7" t="s">
        <v>83</v>
      </c>
      <c r="BK296" s="147">
        <f>ROUND(I296*H296,2)</f>
        <v>0</v>
      </c>
      <c r="BL296" s="17" t="s">
        <v>222</v>
      </c>
      <c r="BM296" s="146" t="s">
        <v>714</v>
      </c>
    </row>
    <row r="297" spans="2:65" s="1" customFormat="1" ht="24.2" customHeight="1">
      <c r="B297" s="133"/>
      <c r="C297" s="134" t="s">
        <v>715</v>
      </c>
      <c r="D297" s="134" t="s">
        <v>124</v>
      </c>
      <c r="E297" s="135" t="s">
        <v>716</v>
      </c>
      <c r="F297" s="136" t="s">
        <v>717</v>
      </c>
      <c r="G297" s="137" t="s">
        <v>527</v>
      </c>
      <c r="H297" s="138">
        <v>1</v>
      </c>
      <c r="I297" s="139"/>
      <c r="J297" s="140">
        <f>ROUND(I297*H297,2)</f>
        <v>0</v>
      </c>
      <c r="K297" s="141"/>
      <c r="L297" s="32"/>
      <c r="M297" s="142" t="s">
        <v>1</v>
      </c>
      <c r="N297" s="143" t="s">
        <v>40</v>
      </c>
      <c r="P297" s="144">
        <f>O297*H297</f>
        <v>0</v>
      </c>
      <c r="Q297" s="144">
        <v>6.9999999999999994E-5</v>
      </c>
      <c r="R297" s="144">
        <f>Q297*H297</f>
        <v>6.9999999999999994E-5</v>
      </c>
      <c r="S297" s="144">
        <v>0</v>
      </c>
      <c r="T297" s="145">
        <f>S297*H297</f>
        <v>0</v>
      </c>
      <c r="AR297" s="146" t="s">
        <v>222</v>
      </c>
      <c r="AT297" s="146" t="s">
        <v>124</v>
      </c>
      <c r="AU297" s="146" t="s">
        <v>85</v>
      </c>
      <c r="AY297" s="17" t="s">
        <v>122</v>
      </c>
      <c r="BE297" s="147">
        <f>IF(N297="základní",J297,0)</f>
        <v>0</v>
      </c>
      <c r="BF297" s="147">
        <f>IF(N297="snížená",J297,0)</f>
        <v>0</v>
      </c>
      <c r="BG297" s="147">
        <f>IF(N297="zákl. přenesená",J297,0)</f>
        <v>0</v>
      </c>
      <c r="BH297" s="147">
        <f>IF(N297="sníž. přenesená",J297,0)</f>
        <v>0</v>
      </c>
      <c r="BI297" s="147">
        <f>IF(N297="nulová",J297,0)</f>
        <v>0</v>
      </c>
      <c r="BJ297" s="17" t="s">
        <v>83</v>
      </c>
      <c r="BK297" s="147">
        <f>ROUND(I297*H297,2)</f>
        <v>0</v>
      </c>
      <c r="BL297" s="17" t="s">
        <v>222</v>
      </c>
      <c r="BM297" s="146" t="s">
        <v>718</v>
      </c>
    </row>
    <row r="298" spans="2:65" s="1" customFormat="1" ht="24.2" customHeight="1">
      <c r="B298" s="133"/>
      <c r="C298" s="134" t="s">
        <v>719</v>
      </c>
      <c r="D298" s="134" t="s">
        <v>124</v>
      </c>
      <c r="E298" s="135" t="s">
        <v>720</v>
      </c>
      <c r="F298" s="136" t="s">
        <v>721</v>
      </c>
      <c r="G298" s="137" t="s">
        <v>722</v>
      </c>
      <c r="H298" s="192"/>
      <c r="I298" s="139"/>
      <c r="J298" s="140">
        <f>ROUND(I298*H298,2)</f>
        <v>0</v>
      </c>
      <c r="K298" s="141"/>
      <c r="L298" s="32"/>
      <c r="M298" s="142" t="s">
        <v>1</v>
      </c>
      <c r="N298" s="143" t="s">
        <v>40</v>
      </c>
      <c r="P298" s="144">
        <f>O298*H298</f>
        <v>0</v>
      </c>
      <c r="Q298" s="144">
        <v>0</v>
      </c>
      <c r="R298" s="144">
        <f>Q298*H298</f>
        <v>0</v>
      </c>
      <c r="S298" s="144">
        <v>0</v>
      </c>
      <c r="T298" s="145">
        <f>S298*H298</f>
        <v>0</v>
      </c>
      <c r="AR298" s="146" t="s">
        <v>222</v>
      </c>
      <c r="AT298" s="146" t="s">
        <v>124</v>
      </c>
      <c r="AU298" s="146" t="s">
        <v>85</v>
      </c>
      <c r="AY298" s="17" t="s">
        <v>122</v>
      </c>
      <c r="BE298" s="147">
        <f>IF(N298="základní",J298,0)</f>
        <v>0</v>
      </c>
      <c r="BF298" s="147">
        <f>IF(N298="snížená",J298,0)</f>
        <v>0</v>
      </c>
      <c r="BG298" s="147">
        <f>IF(N298="zákl. přenesená",J298,0)</f>
        <v>0</v>
      </c>
      <c r="BH298" s="147">
        <f>IF(N298="sníž. přenesená",J298,0)</f>
        <v>0</v>
      </c>
      <c r="BI298" s="147">
        <f>IF(N298="nulová",J298,0)</f>
        <v>0</v>
      </c>
      <c r="BJ298" s="17" t="s">
        <v>83</v>
      </c>
      <c r="BK298" s="147">
        <f>ROUND(I298*H298,2)</f>
        <v>0</v>
      </c>
      <c r="BL298" s="17" t="s">
        <v>222</v>
      </c>
      <c r="BM298" s="146" t="s">
        <v>723</v>
      </c>
    </row>
    <row r="299" spans="2:65" s="11" customFormat="1" ht="25.9" customHeight="1">
      <c r="B299" s="121"/>
      <c r="D299" s="122" t="s">
        <v>74</v>
      </c>
      <c r="E299" s="123" t="s">
        <v>231</v>
      </c>
      <c r="F299" s="123" t="s">
        <v>724</v>
      </c>
      <c r="I299" s="124"/>
      <c r="J299" s="125">
        <f>BK299</f>
        <v>0</v>
      </c>
      <c r="L299" s="121"/>
      <c r="M299" s="126"/>
      <c r="P299" s="127">
        <f>P300+P310</f>
        <v>0</v>
      </c>
      <c r="R299" s="127">
        <f>R300+R310</f>
        <v>1.6277700000000002</v>
      </c>
      <c r="T299" s="128">
        <f>T300+T310</f>
        <v>4.9000000000000004</v>
      </c>
      <c r="AR299" s="122" t="s">
        <v>139</v>
      </c>
      <c r="AT299" s="129" t="s">
        <v>74</v>
      </c>
      <c r="AU299" s="129" t="s">
        <v>75</v>
      </c>
      <c r="AY299" s="122" t="s">
        <v>122</v>
      </c>
      <c r="BK299" s="130">
        <f>BK300+BK310</f>
        <v>0</v>
      </c>
    </row>
    <row r="300" spans="2:65" s="11" customFormat="1" ht="22.9" customHeight="1">
      <c r="B300" s="121"/>
      <c r="D300" s="122" t="s">
        <v>74</v>
      </c>
      <c r="E300" s="131" t="s">
        <v>725</v>
      </c>
      <c r="F300" s="131" t="s">
        <v>726</v>
      </c>
      <c r="I300" s="124"/>
      <c r="J300" s="132">
        <f>BK300</f>
        <v>0</v>
      </c>
      <c r="L300" s="121"/>
      <c r="M300" s="126"/>
      <c r="P300" s="127">
        <f>SUM(P301:P309)</f>
        <v>0</v>
      </c>
      <c r="R300" s="127">
        <f>SUM(R301:R309)</f>
        <v>2.2080000000000002E-2</v>
      </c>
      <c r="T300" s="128">
        <f>SUM(T301:T309)</f>
        <v>0</v>
      </c>
      <c r="AR300" s="122" t="s">
        <v>139</v>
      </c>
      <c r="AT300" s="129" t="s">
        <v>74</v>
      </c>
      <c r="AU300" s="129" t="s">
        <v>83</v>
      </c>
      <c r="AY300" s="122" t="s">
        <v>122</v>
      </c>
      <c r="BK300" s="130">
        <f>SUM(BK301:BK309)</f>
        <v>0</v>
      </c>
    </row>
    <row r="301" spans="2:65" s="1" customFormat="1" ht="24.2" customHeight="1">
      <c r="B301" s="133"/>
      <c r="C301" s="134" t="s">
        <v>727</v>
      </c>
      <c r="D301" s="134" t="s">
        <v>124</v>
      </c>
      <c r="E301" s="135" t="s">
        <v>728</v>
      </c>
      <c r="F301" s="136" t="s">
        <v>729</v>
      </c>
      <c r="G301" s="137" t="s">
        <v>259</v>
      </c>
      <c r="H301" s="138">
        <v>2</v>
      </c>
      <c r="I301" s="139"/>
      <c r="J301" s="140">
        <f>ROUND(I301*H301,2)</f>
        <v>0</v>
      </c>
      <c r="K301" s="141"/>
      <c r="L301" s="32"/>
      <c r="M301" s="142" t="s">
        <v>1</v>
      </c>
      <c r="N301" s="143" t="s">
        <v>40</v>
      </c>
      <c r="P301" s="144">
        <f>O301*H301</f>
        <v>0</v>
      </c>
      <c r="Q301" s="144">
        <v>0</v>
      </c>
      <c r="R301" s="144">
        <f>Q301*H301</f>
        <v>0</v>
      </c>
      <c r="S301" s="144">
        <v>0</v>
      </c>
      <c r="T301" s="145">
        <f>S301*H301</f>
        <v>0</v>
      </c>
      <c r="AR301" s="146" t="s">
        <v>719</v>
      </c>
      <c r="AT301" s="146" t="s">
        <v>124</v>
      </c>
      <c r="AU301" s="146" t="s">
        <v>85</v>
      </c>
      <c r="AY301" s="17" t="s">
        <v>122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7" t="s">
        <v>83</v>
      </c>
      <c r="BK301" s="147">
        <f>ROUND(I301*H301,2)</f>
        <v>0</v>
      </c>
      <c r="BL301" s="17" t="s">
        <v>719</v>
      </c>
      <c r="BM301" s="146" t="s">
        <v>730</v>
      </c>
    </row>
    <row r="302" spans="2:65" s="12" customFormat="1" ht="11.25">
      <c r="B302" s="148"/>
      <c r="D302" s="149" t="s">
        <v>130</v>
      </c>
      <c r="E302" s="150" t="s">
        <v>1</v>
      </c>
      <c r="F302" s="151" t="s">
        <v>731</v>
      </c>
      <c r="H302" s="150" t="s">
        <v>1</v>
      </c>
      <c r="I302" s="152"/>
      <c r="L302" s="148"/>
      <c r="M302" s="153"/>
      <c r="T302" s="154"/>
      <c r="AT302" s="150" t="s">
        <v>130</v>
      </c>
      <c r="AU302" s="150" t="s">
        <v>85</v>
      </c>
      <c r="AV302" s="12" t="s">
        <v>83</v>
      </c>
      <c r="AW302" s="12" t="s">
        <v>32</v>
      </c>
      <c r="AX302" s="12" t="s">
        <v>75</v>
      </c>
      <c r="AY302" s="150" t="s">
        <v>122</v>
      </c>
    </row>
    <row r="303" spans="2:65" s="13" customFormat="1" ht="11.25">
      <c r="B303" s="155"/>
      <c r="D303" s="149" t="s">
        <v>130</v>
      </c>
      <c r="E303" s="156" t="s">
        <v>1</v>
      </c>
      <c r="F303" s="157" t="s">
        <v>83</v>
      </c>
      <c r="H303" s="158">
        <v>1</v>
      </c>
      <c r="I303" s="159"/>
      <c r="L303" s="155"/>
      <c r="M303" s="160"/>
      <c r="T303" s="161"/>
      <c r="AT303" s="156" t="s">
        <v>130</v>
      </c>
      <c r="AU303" s="156" t="s">
        <v>85</v>
      </c>
      <c r="AV303" s="13" t="s">
        <v>85</v>
      </c>
      <c r="AW303" s="13" t="s">
        <v>32</v>
      </c>
      <c r="AX303" s="13" t="s">
        <v>75</v>
      </c>
      <c r="AY303" s="156" t="s">
        <v>122</v>
      </c>
    </row>
    <row r="304" spans="2:65" s="12" customFormat="1" ht="11.25">
      <c r="B304" s="148"/>
      <c r="D304" s="149" t="s">
        <v>130</v>
      </c>
      <c r="E304" s="150" t="s">
        <v>1</v>
      </c>
      <c r="F304" s="151" t="s">
        <v>732</v>
      </c>
      <c r="H304" s="150" t="s">
        <v>1</v>
      </c>
      <c r="I304" s="152"/>
      <c r="L304" s="148"/>
      <c r="M304" s="153"/>
      <c r="T304" s="154"/>
      <c r="AT304" s="150" t="s">
        <v>130</v>
      </c>
      <c r="AU304" s="150" t="s">
        <v>85</v>
      </c>
      <c r="AV304" s="12" t="s">
        <v>83</v>
      </c>
      <c r="AW304" s="12" t="s">
        <v>32</v>
      </c>
      <c r="AX304" s="12" t="s">
        <v>75</v>
      </c>
      <c r="AY304" s="150" t="s">
        <v>122</v>
      </c>
    </row>
    <row r="305" spans="2:65" s="13" customFormat="1" ht="11.25">
      <c r="B305" s="155"/>
      <c r="D305" s="149" t="s">
        <v>130</v>
      </c>
      <c r="E305" s="156" t="s">
        <v>1</v>
      </c>
      <c r="F305" s="157" t="s">
        <v>83</v>
      </c>
      <c r="H305" s="158">
        <v>1</v>
      </c>
      <c r="I305" s="159"/>
      <c r="L305" s="155"/>
      <c r="M305" s="160"/>
      <c r="T305" s="161"/>
      <c r="AT305" s="156" t="s">
        <v>130</v>
      </c>
      <c r="AU305" s="156" t="s">
        <v>85</v>
      </c>
      <c r="AV305" s="13" t="s">
        <v>85</v>
      </c>
      <c r="AW305" s="13" t="s">
        <v>32</v>
      </c>
      <c r="AX305" s="13" t="s">
        <v>75</v>
      </c>
      <c r="AY305" s="156" t="s">
        <v>122</v>
      </c>
    </row>
    <row r="306" spans="2:65" s="15" customFormat="1" ht="11.25">
      <c r="B306" s="169"/>
      <c r="D306" s="149" t="s">
        <v>130</v>
      </c>
      <c r="E306" s="170" t="s">
        <v>1</v>
      </c>
      <c r="F306" s="171" t="s">
        <v>172</v>
      </c>
      <c r="H306" s="172">
        <v>2</v>
      </c>
      <c r="I306" s="173"/>
      <c r="L306" s="169"/>
      <c r="M306" s="174"/>
      <c r="T306" s="175"/>
      <c r="AT306" s="170" t="s">
        <v>130</v>
      </c>
      <c r="AU306" s="170" t="s">
        <v>85</v>
      </c>
      <c r="AV306" s="15" t="s">
        <v>128</v>
      </c>
      <c r="AW306" s="15" t="s">
        <v>32</v>
      </c>
      <c r="AX306" s="15" t="s">
        <v>83</v>
      </c>
      <c r="AY306" s="170" t="s">
        <v>122</v>
      </c>
    </row>
    <row r="307" spans="2:65" s="1" customFormat="1" ht="37.9" customHeight="1">
      <c r="B307" s="133"/>
      <c r="C307" s="134" t="s">
        <v>733</v>
      </c>
      <c r="D307" s="134" t="s">
        <v>124</v>
      </c>
      <c r="E307" s="135" t="s">
        <v>734</v>
      </c>
      <c r="F307" s="136" t="s">
        <v>735</v>
      </c>
      <c r="G307" s="137" t="s">
        <v>254</v>
      </c>
      <c r="H307" s="138">
        <v>30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40</v>
      </c>
      <c r="P307" s="144">
        <f>O307*H307</f>
        <v>0</v>
      </c>
      <c r="Q307" s="144">
        <v>0</v>
      </c>
      <c r="R307" s="144">
        <f>Q307*H307</f>
        <v>0</v>
      </c>
      <c r="S307" s="144">
        <v>0</v>
      </c>
      <c r="T307" s="145">
        <f>S307*H307</f>
        <v>0</v>
      </c>
      <c r="AR307" s="146" t="s">
        <v>719</v>
      </c>
      <c r="AT307" s="146" t="s">
        <v>124</v>
      </c>
      <c r="AU307" s="146" t="s">
        <v>85</v>
      </c>
      <c r="AY307" s="17" t="s">
        <v>122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7" t="s">
        <v>83</v>
      </c>
      <c r="BK307" s="147">
        <f>ROUND(I307*H307,2)</f>
        <v>0</v>
      </c>
      <c r="BL307" s="17" t="s">
        <v>719</v>
      </c>
      <c r="BM307" s="146" t="s">
        <v>736</v>
      </c>
    </row>
    <row r="308" spans="2:65" s="1" customFormat="1" ht="24.2" customHeight="1">
      <c r="B308" s="133"/>
      <c r="C308" s="176" t="s">
        <v>737</v>
      </c>
      <c r="D308" s="176" t="s">
        <v>231</v>
      </c>
      <c r="E308" s="177" t="s">
        <v>738</v>
      </c>
      <c r="F308" s="178" t="s">
        <v>739</v>
      </c>
      <c r="G308" s="179" t="s">
        <v>254</v>
      </c>
      <c r="H308" s="180">
        <v>34.5</v>
      </c>
      <c r="I308" s="181"/>
      <c r="J308" s="182">
        <f>ROUND(I308*H308,2)</f>
        <v>0</v>
      </c>
      <c r="K308" s="183"/>
      <c r="L308" s="184"/>
      <c r="M308" s="185" t="s">
        <v>1</v>
      </c>
      <c r="N308" s="186" t="s">
        <v>40</v>
      </c>
      <c r="P308" s="144">
        <f>O308*H308</f>
        <v>0</v>
      </c>
      <c r="Q308" s="144">
        <v>6.4000000000000005E-4</v>
      </c>
      <c r="R308" s="144">
        <f>Q308*H308</f>
        <v>2.2080000000000002E-2</v>
      </c>
      <c r="S308" s="144">
        <v>0</v>
      </c>
      <c r="T308" s="145">
        <f>S308*H308</f>
        <v>0</v>
      </c>
      <c r="AR308" s="146" t="s">
        <v>740</v>
      </c>
      <c r="AT308" s="146" t="s">
        <v>231</v>
      </c>
      <c r="AU308" s="146" t="s">
        <v>85</v>
      </c>
      <c r="AY308" s="17" t="s">
        <v>122</v>
      </c>
      <c r="BE308" s="147">
        <f>IF(N308="základní",J308,0)</f>
        <v>0</v>
      </c>
      <c r="BF308" s="147">
        <f>IF(N308="snížená",J308,0)</f>
        <v>0</v>
      </c>
      <c r="BG308" s="147">
        <f>IF(N308="zákl. přenesená",J308,0)</f>
        <v>0</v>
      </c>
      <c r="BH308" s="147">
        <f>IF(N308="sníž. přenesená",J308,0)</f>
        <v>0</v>
      </c>
      <c r="BI308" s="147">
        <f>IF(N308="nulová",J308,0)</f>
        <v>0</v>
      </c>
      <c r="BJ308" s="17" t="s">
        <v>83</v>
      </c>
      <c r="BK308" s="147">
        <f>ROUND(I308*H308,2)</f>
        <v>0</v>
      </c>
      <c r="BL308" s="17" t="s">
        <v>740</v>
      </c>
      <c r="BM308" s="146" t="s">
        <v>741</v>
      </c>
    </row>
    <row r="309" spans="2:65" s="13" customFormat="1" ht="11.25">
      <c r="B309" s="155"/>
      <c r="D309" s="149" t="s">
        <v>130</v>
      </c>
      <c r="F309" s="157" t="s">
        <v>742</v>
      </c>
      <c r="H309" s="158">
        <v>34.5</v>
      </c>
      <c r="I309" s="159"/>
      <c r="L309" s="155"/>
      <c r="M309" s="160"/>
      <c r="T309" s="161"/>
      <c r="AT309" s="156" t="s">
        <v>130</v>
      </c>
      <c r="AU309" s="156" t="s">
        <v>85</v>
      </c>
      <c r="AV309" s="13" t="s">
        <v>85</v>
      </c>
      <c r="AW309" s="13" t="s">
        <v>3</v>
      </c>
      <c r="AX309" s="13" t="s">
        <v>83</v>
      </c>
      <c r="AY309" s="156" t="s">
        <v>122</v>
      </c>
    </row>
    <row r="310" spans="2:65" s="11" customFormat="1" ht="22.9" customHeight="1">
      <c r="B310" s="121"/>
      <c r="D310" s="122" t="s">
        <v>74</v>
      </c>
      <c r="E310" s="131" t="s">
        <v>743</v>
      </c>
      <c r="F310" s="131" t="s">
        <v>744</v>
      </c>
      <c r="I310" s="124"/>
      <c r="J310" s="132">
        <f>BK310</f>
        <v>0</v>
      </c>
      <c r="L310" s="121"/>
      <c r="M310" s="126"/>
      <c r="P310" s="127">
        <f>SUM(P311:P331)</f>
        <v>0</v>
      </c>
      <c r="R310" s="127">
        <f>SUM(R311:R331)</f>
        <v>1.6056900000000001</v>
      </c>
      <c r="T310" s="128">
        <f>SUM(T311:T331)</f>
        <v>4.9000000000000004</v>
      </c>
      <c r="AR310" s="122" t="s">
        <v>139</v>
      </c>
      <c r="AT310" s="129" t="s">
        <v>74</v>
      </c>
      <c r="AU310" s="129" t="s">
        <v>83</v>
      </c>
      <c r="AY310" s="122" t="s">
        <v>122</v>
      </c>
      <c r="BK310" s="130">
        <f>SUM(BK311:BK331)</f>
        <v>0</v>
      </c>
    </row>
    <row r="311" spans="2:65" s="1" customFormat="1" ht="24.2" customHeight="1">
      <c r="B311" s="133"/>
      <c r="C311" s="134" t="s">
        <v>745</v>
      </c>
      <c r="D311" s="134" t="s">
        <v>124</v>
      </c>
      <c r="E311" s="135" t="s">
        <v>746</v>
      </c>
      <c r="F311" s="136" t="s">
        <v>747</v>
      </c>
      <c r="G311" s="137" t="s">
        <v>748</v>
      </c>
      <c r="H311" s="138">
        <v>2.5000000000000001E-2</v>
      </c>
      <c r="I311" s="139"/>
      <c r="J311" s="140">
        <f>ROUND(I311*H311,2)</f>
        <v>0</v>
      </c>
      <c r="K311" s="141"/>
      <c r="L311" s="32"/>
      <c r="M311" s="142" t="s">
        <v>1</v>
      </c>
      <c r="N311" s="143" t="s">
        <v>40</v>
      </c>
      <c r="P311" s="144">
        <f>O311*H311</f>
        <v>0</v>
      </c>
      <c r="Q311" s="144">
        <v>8.8000000000000005E-3</v>
      </c>
      <c r="R311" s="144">
        <f>Q311*H311</f>
        <v>2.2000000000000003E-4</v>
      </c>
      <c r="S311" s="144">
        <v>0</v>
      </c>
      <c r="T311" s="145">
        <f>S311*H311</f>
        <v>0</v>
      </c>
      <c r="AR311" s="146" t="s">
        <v>719</v>
      </c>
      <c r="AT311" s="146" t="s">
        <v>124</v>
      </c>
      <c r="AU311" s="146" t="s">
        <v>85</v>
      </c>
      <c r="AY311" s="17" t="s">
        <v>122</v>
      </c>
      <c r="BE311" s="147">
        <f>IF(N311="základní",J311,0)</f>
        <v>0</v>
      </c>
      <c r="BF311" s="147">
        <f>IF(N311="snížená",J311,0)</f>
        <v>0</v>
      </c>
      <c r="BG311" s="147">
        <f>IF(N311="zákl. přenesená",J311,0)</f>
        <v>0</v>
      </c>
      <c r="BH311" s="147">
        <f>IF(N311="sníž. přenesená",J311,0)</f>
        <v>0</v>
      </c>
      <c r="BI311" s="147">
        <f>IF(N311="nulová",J311,0)</f>
        <v>0</v>
      </c>
      <c r="BJ311" s="17" t="s">
        <v>83</v>
      </c>
      <c r="BK311" s="147">
        <f>ROUND(I311*H311,2)</f>
        <v>0</v>
      </c>
      <c r="BL311" s="17" t="s">
        <v>719</v>
      </c>
      <c r="BM311" s="146" t="s">
        <v>749</v>
      </c>
    </row>
    <row r="312" spans="2:65" s="13" customFormat="1" ht="11.25">
      <c r="B312" s="155"/>
      <c r="D312" s="149" t="s">
        <v>130</v>
      </c>
      <c r="E312" s="156" t="s">
        <v>1</v>
      </c>
      <c r="F312" s="157" t="s">
        <v>750</v>
      </c>
      <c r="H312" s="158">
        <v>2.5000000000000001E-2</v>
      </c>
      <c r="I312" s="159"/>
      <c r="L312" s="155"/>
      <c r="M312" s="160"/>
      <c r="T312" s="161"/>
      <c r="AT312" s="156" t="s">
        <v>130</v>
      </c>
      <c r="AU312" s="156" t="s">
        <v>85</v>
      </c>
      <c r="AV312" s="13" t="s">
        <v>85</v>
      </c>
      <c r="AW312" s="13" t="s">
        <v>32</v>
      </c>
      <c r="AX312" s="13" t="s">
        <v>83</v>
      </c>
      <c r="AY312" s="156" t="s">
        <v>122</v>
      </c>
    </row>
    <row r="313" spans="2:65" s="1" customFormat="1" ht="24.2" customHeight="1">
      <c r="B313" s="133"/>
      <c r="C313" s="134" t="s">
        <v>751</v>
      </c>
      <c r="D313" s="134" t="s">
        <v>124</v>
      </c>
      <c r="E313" s="135" t="s">
        <v>752</v>
      </c>
      <c r="F313" s="136" t="s">
        <v>753</v>
      </c>
      <c r="G313" s="137" t="s">
        <v>254</v>
      </c>
      <c r="H313" s="138">
        <v>25</v>
      </c>
      <c r="I313" s="139"/>
      <c r="J313" s="140">
        <f t="shared" ref="J313:J319" si="10">ROUND(I313*H313,2)</f>
        <v>0</v>
      </c>
      <c r="K313" s="141"/>
      <c r="L313" s="32"/>
      <c r="M313" s="142" t="s">
        <v>1</v>
      </c>
      <c r="N313" s="143" t="s">
        <v>40</v>
      </c>
      <c r="P313" s="144">
        <f t="shared" ref="P313:P319" si="11">O313*H313</f>
        <v>0</v>
      </c>
      <c r="Q313" s="144">
        <v>0</v>
      </c>
      <c r="R313" s="144">
        <f t="shared" ref="R313:R319" si="12">Q313*H313</f>
        <v>0</v>
      </c>
      <c r="S313" s="144">
        <v>0</v>
      </c>
      <c r="T313" s="145">
        <f t="shared" ref="T313:T319" si="13">S313*H313</f>
        <v>0</v>
      </c>
      <c r="AR313" s="146" t="s">
        <v>719</v>
      </c>
      <c r="AT313" s="146" t="s">
        <v>124</v>
      </c>
      <c r="AU313" s="146" t="s">
        <v>85</v>
      </c>
      <c r="AY313" s="17" t="s">
        <v>122</v>
      </c>
      <c r="BE313" s="147">
        <f t="shared" ref="BE313:BE319" si="14">IF(N313="základní",J313,0)</f>
        <v>0</v>
      </c>
      <c r="BF313" s="147">
        <f t="shared" ref="BF313:BF319" si="15">IF(N313="snížená",J313,0)</f>
        <v>0</v>
      </c>
      <c r="BG313" s="147">
        <f t="shared" ref="BG313:BG319" si="16">IF(N313="zákl. přenesená",J313,0)</f>
        <v>0</v>
      </c>
      <c r="BH313" s="147">
        <f t="shared" ref="BH313:BH319" si="17">IF(N313="sníž. přenesená",J313,0)</f>
        <v>0</v>
      </c>
      <c r="BI313" s="147">
        <f t="shared" ref="BI313:BI319" si="18">IF(N313="nulová",J313,0)</f>
        <v>0</v>
      </c>
      <c r="BJ313" s="17" t="s">
        <v>83</v>
      </c>
      <c r="BK313" s="147">
        <f t="shared" ref="BK313:BK319" si="19">ROUND(I313*H313,2)</f>
        <v>0</v>
      </c>
      <c r="BL313" s="17" t="s">
        <v>719</v>
      </c>
      <c r="BM313" s="146" t="s">
        <v>754</v>
      </c>
    </row>
    <row r="314" spans="2:65" s="1" customFormat="1" ht="24.2" customHeight="1">
      <c r="B314" s="133"/>
      <c r="C314" s="134" t="s">
        <v>755</v>
      </c>
      <c r="D314" s="134" t="s">
        <v>124</v>
      </c>
      <c r="E314" s="135" t="s">
        <v>756</v>
      </c>
      <c r="F314" s="136" t="s">
        <v>757</v>
      </c>
      <c r="G314" s="137" t="s">
        <v>254</v>
      </c>
      <c r="H314" s="138">
        <v>25</v>
      </c>
      <c r="I314" s="139"/>
      <c r="J314" s="140">
        <f t="shared" si="10"/>
        <v>0</v>
      </c>
      <c r="K314" s="141"/>
      <c r="L314" s="32"/>
      <c r="M314" s="142" t="s">
        <v>1</v>
      </c>
      <c r="N314" s="143" t="s">
        <v>40</v>
      </c>
      <c r="P314" s="144">
        <f t="shared" si="11"/>
        <v>0</v>
      </c>
      <c r="Q314" s="144">
        <v>0</v>
      </c>
      <c r="R314" s="144">
        <f t="shared" si="12"/>
        <v>0</v>
      </c>
      <c r="S314" s="144">
        <v>0</v>
      </c>
      <c r="T314" s="145">
        <f t="shared" si="13"/>
        <v>0</v>
      </c>
      <c r="AR314" s="146" t="s">
        <v>719</v>
      </c>
      <c r="AT314" s="146" t="s">
        <v>124</v>
      </c>
      <c r="AU314" s="146" t="s">
        <v>85</v>
      </c>
      <c r="AY314" s="17" t="s">
        <v>122</v>
      </c>
      <c r="BE314" s="147">
        <f t="shared" si="14"/>
        <v>0</v>
      </c>
      <c r="BF314" s="147">
        <f t="shared" si="15"/>
        <v>0</v>
      </c>
      <c r="BG314" s="147">
        <f t="shared" si="16"/>
        <v>0</v>
      </c>
      <c r="BH314" s="147">
        <f t="shared" si="17"/>
        <v>0</v>
      </c>
      <c r="BI314" s="147">
        <f t="shared" si="18"/>
        <v>0</v>
      </c>
      <c r="BJ314" s="17" t="s">
        <v>83</v>
      </c>
      <c r="BK314" s="147">
        <f t="shared" si="19"/>
        <v>0</v>
      </c>
      <c r="BL314" s="17" t="s">
        <v>719</v>
      </c>
      <c r="BM314" s="146" t="s">
        <v>758</v>
      </c>
    </row>
    <row r="315" spans="2:65" s="1" customFormat="1" ht="24.2" customHeight="1">
      <c r="B315" s="133"/>
      <c r="C315" s="134" t="s">
        <v>759</v>
      </c>
      <c r="D315" s="134" t="s">
        <v>124</v>
      </c>
      <c r="E315" s="135" t="s">
        <v>760</v>
      </c>
      <c r="F315" s="136" t="s">
        <v>761</v>
      </c>
      <c r="G315" s="137" t="s">
        <v>254</v>
      </c>
      <c r="H315" s="138">
        <v>25</v>
      </c>
      <c r="I315" s="139"/>
      <c r="J315" s="140">
        <f t="shared" si="10"/>
        <v>0</v>
      </c>
      <c r="K315" s="141"/>
      <c r="L315" s="32"/>
      <c r="M315" s="142" t="s">
        <v>1</v>
      </c>
      <c r="N315" s="143" t="s">
        <v>40</v>
      </c>
      <c r="P315" s="144">
        <f t="shared" si="11"/>
        <v>0</v>
      </c>
      <c r="Q315" s="144">
        <v>0</v>
      </c>
      <c r="R315" s="144">
        <f t="shared" si="12"/>
        <v>0</v>
      </c>
      <c r="S315" s="144">
        <v>0</v>
      </c>
      <c r="T315" s="145">
        <f t="shared" si="13"/>
        <v>0</v>
      </c>
      <c r="AR315" s="146" t="s">
        <v>719</v>
      </c>
      <c r="AT315" s="146" t="s">
        <v>124</v>
      </c>
      <c r="AU315" s="146" t="s">
        <v>85</v>
      </c>
      <c r="AY315" s="17" t="s">
        <v>122</v>
      </c>
      <c r="BE315" s="147">
        <f t="shared" si="14"/>
        <v>0</v>
      </c>
      <c r="BF315" s="147">
        <f t="shared" si="15"/>
        <v>0</v>
      </c>
      <c r="BG315" s="147">
        <f t="shared" si="16"/>
        <v>0</v>
      </c>
      <c r="BH315" s="147">
        <f t="shared" si="17"/>
        <v>0</v>
      </c>
      <c r="BI315" s="147">
        <f t="shared" si="18"/>
        <v>0</v>
      </c>
      <c r="BJ315" s="17" t="s">
        <v>83</v>
      </c>
      <c r="BK315" s="147">
        <f t="shared" si="19"/>
        <v>0</v>
      </c>
      <c r="BL315" s="17" t="s">
        <v>719</v>
      </c>
      <c r="BM315" s="146" t="s">
        <v>762</v>
      </c>
    </row>
    <row r="316" spans="2:65" s="1" customFormat="1" ht="24.2" customHeight="1">
      <c r="B316" s="133"/>
      <c r="C316" s="134" t="s">
        <v>763</v>
      </c>
      <c r="D316" s="134" t="s">
        <v>124</v>
      </c>
      <c r="E316" s="135" t="s">
        <v>764</v>
      </c>
      <c r="F316" s="136" t="s">
        <v>765</v>
      </c>
      <c r="G316" s="137" t="s">
        <v>254</v>
      </c>
      <c r="H316" s="138">
        <v>25</v>
      </c>
      <c r="I316" s="139"/>
      <c r="J316" s="140">
        <f t="shared" si="10"/>
        <v>0</v>
      </c>
      <c r="K316" s="141"/>
      <c r="L316" s="32"/>
      <c r="M316" s="142" t="s">
        <v>1</v>
      </c>
      <c r="N316" s="143" t="s">
        <v>40</v>
      </c>
      <c r="P316" s="144">
        <f t="shared" si="11"/>
        <v>0</v>
      </c>
      <c r="Q316" s="144">
        <v>0</v>
      </c>
      <c r="R316" s="144">
        <f t="shared" si="12"/>
        <v>0</v>
      </c>
      <c r="S316" s="144">
        <v>0</v>
      </c>
      <c r="T316" s="145">
        <f t="shared" si="13"/>
        <v>0</v>
      </c>
      <c r="AR316" s="146" t="s">
        <v>719</v>
      </c>
      <c r="AT316" s="146" t="s">
        <v>124</v>
      </c>
      <c r="AU316" s="146" t="s">
        <v>85</v>
      </c>
      <c r="AY316" s="17" t="s">
        <v>122</v>
      </c>
      <c r="BE316" s="147">
        <f t="shared" si="14"/>
        <v>0</v>
      </c>
      <c r="BF316" s="147">
        <f t="shared" si="15"/>
        <v>0</v>
      </c>
      <c r="BG316" s="147">
        <f t="shared" si="16"/>
        <v>0</v>
      </c>
      <c r="BH316" s="147">
        <f t="shared" si="17"/>
        <v>0</v>
      </c>
      <c r="BI316" s="147">
        <f t="shared" si="18"/>
        <v>0</v>
      </c>
      <c r="BJ316" s="17" t="s">
        <v>83</v>
      </c>
      <c r="BK316" s="147">
        <f t="shared" si="19"/>
        <v>0</v>
      </c>
      <c r="BL316" s="17" t="s">
        <v>719</v>
      </c>
      <c r="BM316" s="146" t="s">
        <v>766</v>
      </c>
    </row>
    <row r="317" spans="2:65" s="1" customFormat="1" ht="21.75" customHeight="1">
      <c r="B317" s="133"/>
      <c r="C317" s="134" t="s">
        <v>767</v>
      </c>
      <c r="D317" s="134" t="s">
        <v>124</v>
      </c>
      <c r="E317" s="135" t="s">
        <v>768</v>
      </c>
      <c r="F317" s="136" t="s">
        <v>769</v>
      </c>
      <c r="G317" s="137" t="s">
        <v>254</v>
      </c>
      <c r="H317" s="138">
        <v>25</v>
      </c>
      <c r="I317" s="139"/>
      <c r="J317" s="140">
        <f t="shared" si="10"/>
        <v>0</v>
      </c>
      <c r="K317" s="141"/>
      <c r="L317" s="32"/>
      <c r="M317" s="142" t="s">
        <v>1</v>
      </c>
      <c r="N317" s="143" t="s">
        <v>40</v>
      </c>
      <c r="P317" s="144">
        <f t="shared" si="11"/>
        <v>0</v>
      </c>
      <c r="Q317" s="144">
        <v>9.0000000000000006E-5</v>
      </c>
      <c r="R317" s="144">
        <f t="shared" si="12"/>
        <v>2.2500000000000003E-3</v>
      </c>
      <c r="S317" s="144">
        <v>0</v>
      </c>
      <c r="T317" s="145">
        <f t="shared" si="13"/>
        <v>0</v>
      </c>
      <c r="AR317" s="146" t="s">
        <v>719</v>
      </c>
      <c r="AT317" s="146" t="s">
        <v>124</v>
      </c>
      <c r="AU317" s="146" t="s">
        <v>85</v>
      </c>
      <c r="AY317" s="17" t="s">
        <v>122</v>
      </c>
      <c r="BE317" s="147">
        <f t="shared" si="14"/>
        <v>0</v>
      </c>
      <c r="BF317" s="147">
        <f t="shared" si="15"/>
        <v>0</v>
      </c>
      <c r="BG317" s="147">
        <f t="shared" si="16"/>
        <v>0</v>
      </c>
      <c r="BH317" s="147">
        <f t="shared" si="17"/>
        <v>0</v>
      </c>
      <c r="BI317" s="147">
        <f t="shared" si="18"/>
        <v>0</v>
      </c>
      <c r="BJ317" s="17" t="s">
        <v>83</v>
      </c>
      <c r="BK317" s="147">
        <f t="shared" si="19"/>
        <v>0</v>
      </c>
      <c r="BL317" s="17" t="s">
        <v>719</v>
      </c>
      <c r="BM317" s="146" t="s">
        <v>770</v>
      </c>
    </row>
    <row r="318" spans="2:65" s="1" customFormat="1" ht="24.2" customHeight="1">
      <c r="B318" s="133"/>
      <c r="C318" s="134" t="s">
        <v>771</v>
      </c>
      <c r="D318" s="134" t="s">
        <v>124</v>
      </c>
      <c r="E318" s="135" t="s">
        <v>772</v>
      </c>
      <c r="F318" s="136" t="s">
        <v>773</v>
      </c>
      <c r="G318" s="137" t="s">
        <v>254</v>
      </c>
      <c r="H318" s="138">
        <v>28</v>
      </c>
      <c r="I318" s="139"/>
      <c r="J318" s="140">
        <f t="shared" si="10"/>
        <v>0</v>
      </c>
      <c r="K318" s="141"/>
      <c r="L318" s="32"/>
      <c r="M318" s="142" t="s">
        <v>1</v>
      </c>
      <c r="N318" s="143" t="s">
        <v>40</v>
      </c>
      <c r="P318" s="144">
        <f t="shared" si="11"/>
        <v>0</v>
      </c>
      <c r="Q318" s="144">
        <v>0</v>
      </c>
      <c r="R318" s="144">
        <f t="shared" si="12"/>
        <v>0</v>
      </c>
      <c r="S318" s="144">
        <v>0</v>
      </c>
      <c r="T318" s="145">
        <f t="shared" si="13"/>
        <v>0</v>
      </c>
      <c r="AR318" s="146" t="s">
        <v>719</v>
      </c>
      <c r="AT318" s="146" t="s">
        <v>124</v>
      </c>
      <c r="AU318" s="146" t="s">
        <v>85</v>
      </c>
      <c r="AY318" s="17" t="s">
        <v>122</v>
      </c>
      <c r="BE318" s="147">
        <f t="shared" si="14"/>
        <v>0</v>
      </c>
      <c r="BF318" s="147">
        <f t="shared" si="15"/>
        <v>0</v>
      </c>
      <c r="BG318" s="147">
        <f t="shared" si="16"/>
        <v>0</v>
      </c>
      <c r="BH318" s="147">
        <f t="shared" si="17"/>
        <v>0</v>
      </c>
      <c r="BI318" s="147">
        <f t="shared" si="18"/>
        <v>0</v>
      </c>
      <c r="BJ318" s="17" t="s">
        <v>83</v>
      </c>
      <c r="BK318" s="147">
        <f t="shared" si="19"/>
        <v>0</v>
      </c>
      <c r="BL318" s="17" t="s">
        <v>719</v>
      </c>
      <c r="BM318" s="146" t="s">
        <v>774</v>
      </c>
    </row>
    <row r="319" spans="2:65" s="1" customFormat="1" ht="24.2" customHeight="1">
      <c r="B319" s="133"/>
      <c r="C319" s="176" t="s">
        <v>775</v>
      </c>
      <c r="D319" s="176" t="s">
        <v>231</v>
      </c>
      <c r="E319" s="177" t="s">
        <v>776</v>
      </c>
      <c r="F319" s="178" t="s">
        <v>777</v>
      </c>
      <c r="G319" s="179" t="s">
        <v>254</v>
      </c>
      <c r="H319" s="180">
        <v>29.4</v>
      </c>
      <c r="I319" s="181"/>
      <c r="J319" s="182">
        <f t="shared" si="10"/>
        <v>0</v>
      </c>
      <c r="K319" s="183"/>
      <c r="L319" s="184"/>
      <c r="M319" s="185" t="s">
        <v>1</v>
      </c>
      <c r="N319" s="186" t="s">
        <v>40</v>
      </c>
      <c r="P319" s="144">
        <f t="shared" si="11"/>
        <v>0</v>
      </c>
      <c r="Q319" s="144">
        <v>5.5000000000000003E-4</v>
      </c>
      <c r="R319" s="144">
        <f t="shared" si="12"/>
        <v>1.617E-2</v>
      </c>
      <c r="S319" s="144">
        <v>0</v>
      </c>
      <c r="T319" s="145">
        <f t="shared" si="13"/>
        <v>0</v>
      </c>
      <c r="AR319" s="146" t="s">
        <v>740</v>
      </c>
      <c r="AT319" s="146" t="s">
        <v>231</v>
      </c>
      <c r="AU319" s="146" t="s">
        <v>85</v>
      </c>
      <c r="AY319" s="17" t="s">
        <v>122</v>
      </c>
      <c r="BE319" s="147">
        <f t="shared" si="14"/>
        <v>0</v>
      </c>
      <c r="BF319" s="147">
        <f t="shared" si="15"/>
        <v>0</v>
      </c>
      <c r="BG319" s="147">
        <f t="shared" si="16"/>
        <v>0</v>
      </c>
      <c r="BH319" s="147">
        <f t="shared" si="17"/>
        <v>0</v>
      </c>
      <c r="BI319" s="147">
        <f t="shared" si="18"/>
        <v>0</v>
      </c>
      <c r="BJ319" s="17" t="s">
        <v>83</v>
      </c>
      <c r="BK319" s="147">
        <f t="shared" si="19"/>
        <v>0</v>
      </c>
      <c r="BL319" s="17" t="s">
        <v>740</v>
      </c>
      <c r="BM319" s="146" t="s">
        <v>778</v>
      </c>
    </row>
    <row r="320" spans="2:65" s="13" customFormat="1" ht="11.25">
      <c r="B320" s="155"/>
      <c r="D320" s="149" t="s">
        <v>130</v>
      </c>
      <c r="F320" s="157" t="s">
        <v>779</v>
      </c>
      <c r="H320" s="158">
        <v>29.4</v>
      </c>
      <c r="I320" s="159"/>
      <c r="L320" s="155"/>
      <c r="M320" s="160"/>
      <c r="T320" s="161"/>
      <c r="AT320" s="156" t="s">
        <v>130</v>
      </c>
      <c r="AU320" s="156" t="s">
        <v>85</v>
      </c>
      <c r="AV320" s="13" t="s">
        <v>85</v>
      </c>
      <c r="AW320" s="13" t="s">
        <v>3</v>
      </c>
      <c r="AX320" s="13" t="s">
        <v>83</v>
      </c>
      <c r="AY320" s="156" t="s">
        <v>122</v>
      </c>
    </row>
    <row r="321" spans="2:65" s="1" customFormat="1" ht="33" customHeight="1">
      <c r="B321" s="133"/>
      <c r="C321" s="134" t="s">
        <v>780</v>
      </c>
      <c r="D321" s="134" t="s">
        <v>124</v>
      </c>
      <c r="E321" s="135" t="s">
        <v>781</v>
      </c>
      <c r="F321" s="136" t="s">
        <v>782</v>
      </c>
      <c r="G321" s="137" t="s">
        <v>127</v>
      </c>
      <c r="H321" s="138">
        <v>8.75</v>
      </c>
      <c r="I321" s="139"/>
      <c r="J321" s="140">
        <f>ROUND(I321*H321,2)</f>
        <v>0</v>
      </c>
      <c r="K321" s="141"/>
      <c r="L321" s="32"/>
      <c r="M321" s="142" t="s">
        <v>1</v>
      </c>
      <c r="N321" s="143" t="s">
        <v>40</v>
      </c>
      <c r="P321" s="144">
        <f>O321*H321</f>
        <v>0</v>
      </c>
      <c r="Q321" s="144">
        <v>0</v>
      </c>
      <c r="R321" s="144">
        <f>Q321*H321</f>
        <v>0</v>
      </c>
      <c r="S321" s="144">
        <v>0</v>
      </c>
      <c r="T321" s="145">
        <f>S321*H321</f>
        <v>0</v>
      </c>
      <c r="AR321" s="146" t="s">
        <v>719</v>
      </c>
      <c r="AT321" s="146" t="s">
        <v>124</v>
      </c>
      <c r="AU321" s="146" t="s">
        <v>85</v>
      </c>
      <c r="AY321" s="17" t="s">
        <v>122</v>
      </c>
      <c r="BE321" s="147">
        <f>IF(N321="základní",J321,0)</f>
        <v>0</v>
      </c>
      <c r="BF321" s="147">
        <f>IF(N321="snížená",J321,0)</f>
        <v>0</v>
      </c>
      <c r="BG321" s="147">
        <f>IF(N321="zákl. přenesená",J321,0)</f>
        <v>0</v>
      </c>
      <c r="BH321" s="147">
        <f>IF(N321="sníž. přenesená",J321,0)</f>
        <v>0</v>
      </c>
      <c r="BI321" s="147">
        <f>IF(N321="nulová",J321,0)</f>
        <v>0</v>
      </c>
      <c r="BJ321" s="17" t="s">
        <v>83</v>
      </c>
      <c r="BK321" s="147">
        <f>ROUND(I321*H321,2)</f>
        <v>0</v>
      </c>
      <c r="BL321" s="17" t="s">
        <v>719</v>
      </c>
      <c r="BM321" s="146" t="s">
        <v>783</v>
      </c>
    </row>
    <row r="322" spans="2:65" s="13" customFormat="1" ht="11.25">
      <c r="B322" s="155"/>
      <c r="D322" s="149" t="s">
        <v>130</v>
      </c>
      <c r="E322" s="156" t="s">
        <v>1</v>
      </c>
      <c r="F322" s="157" t="s">
        <v>784</v>
      </c>
      <c r="H322" s="158">
        <v>8.75</v>
      </c>
      <c r="I322" s="159"/>
      <c r="L322" s="155"/>
      <c r="M322" s="160"/>
      <c r="T322" s="161"/>
      <c r="AT322" s="156" t="s">
        <v>130</v>
      </c>
      <c r="AU322" s="156" t="s">
        <v>85</v>
      </c>
      <c r="AV322" s="13" t="s">
        <v>85</v>
      </c>
      <c r="AW322" s="13" t="s">
        <v>32</v>
      </c>
      <c r="AX322" s="13" t="s">
        <v>83</v>
      </c>
      <c r="AY322" s="156" t="s">
        <v>122</v>
      </c>
    </row>
    <row r="323" spans="2:65" s="1" customFormat="1" ht="37.9" customHeight="1">
      <c r="B323" s="133"/>
      <c r="C323" s="134" t="s">
        <v>785</v>
      </c>
      <c r="D323" s="134" t="s">
        <v>124</v>
      </c>
      <c r="E323" s="135" t="s">
        <v>786</v>
      </c>
      <c r="F323" s="136" t="s">
        <v>787</v>
      </c>
      <c r="G323" s="137" t="s">
        <v>259</v>
      </c>
      <c r="H323" s="138">
        <v>1</v>
      </c>
      <c r="I323" s="139"/>
      <c r="J323" s="140">
        <f>ROUND(I323*H323,2)</f>
        <v>0</v>
      </c>
      <c r="K323" s="141"/>
      <c r="L323" s="32"/>
      <c r="M323" s="142" t="s">
        <v>1</v>
      </c>
      <c r="N323" s="143" t="s">
        <v>40</v>
      </c>
      <c r="P323" s="144">
        <f>O323*H323</f>
        <v>0</v>
      </c>
      <c r="Q323" s="144">
        <v>0.23974999999999999</v>
      </c>
      <c r="R323" s="144">
        <f>Q323*H323</f>
        <v>0.23974999999999999</v>
      </c>
      <c r="S323" s="144">
        <v>0</v>
      </c>
      <c r="T323" s="145">
        <f>S323*H323</f>
        <v>0</v>
      </c>
      <c r="AR323" s="146" t="s">
        <v>719</v>
      </c>
      <c r="AT323" s="146" t="s">
        <v>124</v>
      </c>
      <c r="AU323" s="146" t="s">
        <v>85</v>
      </c>
      <c r="AY323" s="17" t="s">
        <v>122</v>
      </c>
      <c r="BE323" s="147">
        <f>IF(N323="základní",J323,0)</f>
        <v>0</v>
      </c>
      <c r="BF323" s="147">
        <f>IF(N323="snížená",J323,0)</f>
        <v>0</v>
      </c>
      <c r="BG323" s="147">
        <f>IF(N323="zákl. přenesená",J323,0)</f>
        <v>0</v>
      </c>
      <c r="BH323" s="147">
        <f>IF(N323="sníž. přenesená",J323,0)</f>
        <v>0</v>
      </c>
      <c r="BI323" s="147">
        <f>IF(N323="nulová",J323,0)</f>
        <v>0</v>
      </c>
      <c r="BJ323" s="17" t="s">
        <v>83</v>
      </c>
      <c r="BK323" s="147">
        <f>ROUND(I323*H323,2)</f>
        <v>0</v>
      </c>
      <c r="BL323" s="17" t="s">
        <v>719</v>
      </c>
      <c r="BM323" s="146" t="s">
        <v>788</v>
      </c>
    </row>
    <row r="324" spans="2:65" s="1" customFormat="1" ht="37.9" customHeight="1">
      <c r="B324" s="133"/>
      <c r="C324" s="176" t="s">
        <v>789</v>
      </c>
      <c r="D324" s="176" t="s">
        <v>231</v>
      </c>
      <c r="E324" s="177" t="s">
        <v>790</v>
      </c>
      <c r="F324" s="178" t="s">
        <v>791</v>
      </c>
      <c r="G324" s="179" t="s">
        <v>259</v>
      </c>
      <c r="H324" s="180">
        <v>1</v>
      </c>
      <c r="I324" s="181"/>
      <c r="J324" s="182">
        <f>ROUND(I324*H324,2)</f>
        <v>0</v>
      </c>
      <c r="K324" s="183"/>
      <c r="L324" s="184"/>
      <c r="M324" s="185" t="s">
        <v>1</v>
      </c>
      <c r="N324" s="186" t="s">
        <v>40</v>
      </c>
      <c r="P324" s="144">
        <f>O324*H324</f>
        <v>0</v>
      </c>
      <c r="Q324" s="144">
        <v>1.7999999999999999E-2</v>
      </c>
      <c r="R324" s="144">
        <f>Q324*H324</f>
        <v>1.7999999999999999E-2</v>
      </c>
      <c r="S324" s="144">
        <v>0</v>
      </c>
      <c r="T324" s="145">
        <f>S324*H324</f>
        <v>0</v>
      </c>
      <c r="AR324" s="146" t="s">
        <v>740</v>
      </c>
      <c r="AT324" s="146" t="s">
        <v>231</v>
      </c>
      <c r="AU324" s="146" t="s">
        <v>85</v>
      </c>
      <c r="AY324" s="17" t="s">
        <v>122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7" t="s">
        <v>83</v>
      </c>
      <c r="BK324" s="147">
        <f>ROUND(I324*H324,2)</f>
        <v>0</v>
      </c>
      <c r="BL324" s="17" t="s">
        <v>740</v>
      </c>
      <c r="BM324" s="146" t="s">
        <v>792</v>
      </c>
    </row>
    <row r="325" spans="2:65" s="1" customFormat="1" ht="24.2" customHeight="1">
      <c r="B325" s="133"/>
      <c r="C325" s="134" t="s">
        <v>793</v>
      </c>
      <c r="D325" s="134" t="s">
        <v>124</v>
      </c>
      <c r="E325" s="135" t="s">
        <v>794</v>
      </c>
      <c r="F325" s="136" t="s">
        <v>795</v>
      </c>
      <c r="G325" s="137" t="s">
        <v>127</v>
      </c>
      <c r="H325" s="138">
        <v>8.75</v>
      </c>
      <c r="I325" s="139"/>
      <c r="J325" s="140">
        <f>ROUND(I325*H325,2)</f>
        <v>0</v>
      </c>
      <c r="K325" s="141"/>
      <c r="L325" s="32"/>
      <c r="M325" s="142" t="s">
        <v>1</v>
      </c>
      <c r="N325" s="143" t="s">
        <v>40</v>
      </c>
      <c r="P325" s="144">
        <f>O325*H325</f>
        <v>0</v>
      </c>
      <c r="Q325" s="144">
        <v>0.15192</v>
      </c>
      <c r="R325" s="144">
        <f>Q325*H325</f>
        <v>1.3292999999999999</v>
      </c>
      <c r="S325" s="144">
        <v>0</v>
      </c>
      <c r="T325" s="145">
        <f>S325*H325</f>
        <v>0</v>
      </c>
      <c r="AR325" s="146" t="s">
        <v>719</v>
      </c>
      <c r="AT325" s="146" t="s">
        <v>124</v>
      </c>
      <c r="AU325" s="146" t="s">
        <v>85</v>
      </c>
      <c r="AY325" s="17" t="s">
        <v>122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7" t="s">
        <v>83</v>
      </c>
      <c r="BK325" s="147">
        <f>ROUND(I325*H325,2)</f>
        <v>0</v>
      </c>
      <c r="BL325" s="17" t="s">
        <v>719</v>
      </c>
      <c r="BM325" s="146" t="s">
        <v>796</v>
      </c>
    </row>
    <row r="326" spans="2:65" s="13" customFormat="1" ht="11.25">
      <c r="B326" s="155"/>
      <c r="D326" s="149" t="s">
        <v>130</v>
      </c>
      <c r="E326" s="156" t="s">
        <v>1</v>
      </c>
      <c r="F326" s="157" t="s">
        <v>784</v>
      </c>
      <c r="H326" s="158">
        <v>8.75</v>
      </c>
      <c r="I326" s="159"/>
      <c r="L326" s="155"/>
      <c r="M326" s="160"/>
      <c r="T326" s="161"/>
      <c r="AT326" s="156" t="s">
        <v>130</v>
      </c>
      <c r="AU326" s="156" t="s">
        <v>85</v>
      </c>
      <c r="AV326" s="13" t="s">
        <v>85</v>
      </c>
      <c r="AW326" s="13" t="s">
        <v>32</v>
      </c>
      <c r="AX326" s="13" t="s">
        <v>83</v>
      </c>
      <c r="AY326" s="156" t="s">
        <v>122</v>
      </c>
    </row>
    <row r="327" spans="2:65" s="1" customFormat="1" ht="37.9" customHeight="1">
      <c r="B327" s="133"/>
      <c r="C327" s="134" t="s">
        <v>797</v>
      </c>
      <c r="D327" s="134" t="s">
        <v>124</v>
      </c>
      <c r="E327" s="135" t="s">
        <v>798</v>
      </c>
      <c r="F327" s="136" t="s">
        <v>799</v>
      </c>
      <c r="G327" s="137" t="s">
        <v>127</v>
      </c>
      <c r="H327" s="138">
        <v>8.75</v>
      </c>
      <c r="I327" s="139"/>
      <c r="J327" s="140">
        <f>ROUND(I327*H327,2)</f>
        <v>0</v>
      </c>
      <c r="K327" s="141"/>
      <c r="L327" s="32"/>
      <c r="M327" s="142" t="s">
        <v>1</v>
      </c>
      <c r="N327" s="143" t="s">
        <v>40</v>
      </c>
      <c r="P327" s="144">
        <f>O327*H327</f>
        <v>0</v>
      </c>
      <c r="Q327" s="144">
        <v>0</v>
      </c>
      <c r="R327" s="144">
        <f>Q327*H327</f>
        <v>0</v>
      </c>
      <c r="S327" s="144">
        <v>0.44</v>
      </c>
      <c r="T327" s="145">
        <f>S327*H327</f>
        <v>3.85</v>
      </c>
      <c r="AR327" s="146" t="s">
        <v>719</v>
      </c>
      <c r="AT327" s="146" t="s">
        <v>124</v>
      </c>
      <c r="AU327" s="146" t="s">
        <v>85</v>
      </c>
      <c r="AY327" s="17" t="s">
        <v>122</v>
      </c>
      <c r="BE327" s="147">
        <f>IF(N327="základní",J327,0)</f>
        <v>0</v>
      </c>
      <c r="BF327" s="147">
        <f>IF(N327="snížená",J327,0)</f>
        <v>0</v>
      </c>
      <c r="BG327" s="147">
        <f>IF(N327="zákl. přenesená",J327,0)</f>
        <v>0</v>
      </c>
      <c r="BH327" s="147">
        <f>IF(N327="sníž. přenesená",J327,0)</f>
        <v>0</v>
      </c>
      <c r="BI327" s="147">
        <f>IF(N327="nulová",J327,0)</f>
        <v>0</v>
      </c>
      <c r="BJ327" s="17" t="s">
        <v>83</v>
      </c>
      <c r="BK327" s="147">
        <f>ROUND(I327*H327,2)</f>
        <v>0</v>
      </c>
      <c r="BL327" s="17" t="s">
        <v>719</v>
      </c>
      <c r="BM327" s="146" t="s">
        <v>800</v>
      </c>
    </row>
    <row r="328" spans="2:65" s="1" customFormat="1" ht="24.2" customHeight="1">
      <c r="B328" s="133"/>
      <c r="C328" s="134" t="s">
        <v>801</v>
      </c>
      <c r="D328" s="134" t="s">
        <v>124</v>
      </c>
      <c r="E328" s="135" t="s">
        <v>802</v>
      </c>
      <c r="F328" s="136" t="s">
        <v>803</v>
      </c>
      <c r="G328" s="137" t="s">
        <v>127</v>
      </c>
      <c r="H328" s="138">
        <v>8.75</v>
      </c>
      <c r="I328" s="139"/>
      <c r="J328" s="140">
        <f>ROUND(I328*H328,2)</f>
        <v>0</v>
      </c>
      <c r="K328" s="141"/>
      <c r="L328" s="32"/>
      <c r="M328" s="142" t="s">
        <v>1</v>
      </c>
      <c r="N328" s="143" t="s">
        <v>40</v>
      </c>
      <c r="P328" s="144">
        <f>O328*H328</f>
        <v>0</v>
      </c>
      <c r="Q328" s="144">
        <v>0</v>
      </c>
      <c r="R328" s="144">
        <f>Q328*H328</f>
        <v>0</v>
      </c>
      <c r="S328" s="144">
        <v>0.12</v>
      </c>
      <c r="T328" s="145">
        <f>S328*H328</f>
        <v>1.05</v>
      </c>
      <c r="AR328" s="146" t="s">
        <v>222</v>
      </c>
      <c r="AT328" s="146" t="s">
        <v>124</v>
      </c>
      <c r="AU328" s="146" t="s">
        <v>85</v>
      </c>
      <c r="AY328" s="17" t="s">
        <v>122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83</v>
      </c>
      <c r="BK328" s="147">
        <f>ROUND(I328*H328,2)</f>
        <v>0</v>
      </c>
      <c r="BL328" s="17" t="s">
        <v>222</v>
      </c>
      <c r="BM328" s="146" t="s">
        <v>804</v>
      </c>
    </row>
    <row r="329" spans="2:65" s="13" customFormat="1" ht="11.25">
      <c r="B329" s="155"/>
      <c r="D329" s="149" t="s">
        <v>130</v>
      </c>
      <c r="E329" s="156" t="s">
        <v>1</v>
      </c>
      <c r="F329" s="157" t="s">
        <v>784</v>
      </c>
      <c r="H329" s="158">
        <v>8.75</v>
      </c>
      <c r="I329" s="159"/>
      <c r="L329" s="155"/>
      <c r="M329" s="160"/>
      <c r="T329" s="161"/>
      <c r="AT329" s="156" t="s">
        <v>130</v>
      </c>
      <c r="AU329" s="156" t="s">
        <v>85</v>
      </c>
      <c r="AV329" s="13" t="s">
        <v>85</v>
      </c>
      <c r="AW329" s="13" t="s">
        <v>32</v>
      </c>
      <c r="AX329" s="13" t="s">
        <v>83</v>
      </c>
      <c r="AY329" s="156" t="s">
        <v>122</v>
      </c>
    </row>
    <row r="330" spans="2:65" s="1" customFormat="1" ht="24.2" customHeight="1">
      <c r="B330" s="133"/>
      <c r="C330" s="134" t="s">
        <v>805</v>
      </c>
      <c r="D330" s="134" t="s">
        <v>124</v>
      </c>
      <c r="E330" s="135" t="s">
        <v>806</v>
      </c>
      <c r="F330" s="136" t="s">
        <v>807</v>
      </c>
      <c r="G330" s="137" t="s">
        <v>254</v>
      </c>
      <c r="H330" s="138">
        <v>50</v>
      </c>
      <c r="I330" s="139"/>
      <c r="J330" s="140">
        <f>ROUND(I330*H330,2)</f>
        <v>0</v>
      </c>
      <c r="K330" s="141"/>
      <c r="L330" s="32"/>
      <c r="M330" s="142" t="s">
        <v>1</v>
      </c>
      <c r="N330" s="143" t="s">
        <v>40</v>
      </c>
      <c r="P330" s="144">
        <f>O330*H330</f>
        <v>0</v>
      </c>
      <c r="Q330" s="144">
        <v>0</v>
      </c>
      <c r="R330" s="144">
        <f>Q330*H330</f>
        <v>0</v>
      </c>
      <c r="S330" s="144">
        <v>0</v>
      </c>
      <c r="T330" s="145">
        <f>S330*H330</f>
        <v>0</v>
      </c>
      <c r="AR330" s="146" t="s">
        <v>719</v>
      </c>
      <c r="AT330" s="146" t="s">
        <v>124</v>
      </c>
      <c r="AU330" s="146" t="s">
        <v>85</v>
      </c>
      <c r="AY330" s="17" t="s">
        <v>122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7" t="s">
        <v>83</v>
      </c>
      <c r="BK330" s="147">
        <f>ROUND(I330*H330,2)</f>
        <v>0</v>
      </c>
      <c r="BL330" s="17" t="s">
        <v>719</v>
      </c>
      <c r="BM330" s="146" t="s">
        <v>808</v>
      </c>
    </row>
    <row r="331" spans="2:65" s="13" customFormat="1" ht="11.25">
      <c r="B331" s="155"/>
      <c r="D331" s="149" t="s">
        <v>130</v>
      </c>
      <c r="E331" s="156" t="s">
        <v>1</v>
      </c>
      <c r="F331" s="157" t="s">
        <v>809</v>
      </c>
      <c r="H331" s="158">
        <v>50</v>
      </c>
      <c r="I331" s="159"/>
      <c r="L331" s="155"/>
      <c r="M331" s="193"/>
      <c r="N331" s="194"/>
      <c r="O331" s="194"/>
      <c r="P331" s="194"/>
      <c r="Q331" s="194"/>
      <c r="R331" s="194"/>
      <c r="S331" s="194"/>
      <c r="T331" s="195"/>
      <c r="AT331" s="156" t="s">
        <v>130</v>
      </c>
      <c r="AU331" s="156" t="s">
        <v>85</v>
      </c>
      <c r="AV331" s="13" t="s">
        <v>85</v>
      </c>
      <c r="AW331" s="13" t="s">
        <v>32</v>
      </c>
      <c r="AX331" s="13" t="s">
        <v>83</v>
      </c>
      <c r="AY331" s="156" t="s">
        <v>122</v>
      </c>
    </row>
    <row r="332" spans="2:65" s="1" customFormat="1" ht="6.95" customHeight="1">
      <c r="B332" s="44"/>
      <c r="C332" s="45"/>
      <c r="D332" s="45"/>
      <c r="E332" s="45"/>
      <c r="F332" s="45"/>
      <c r="G332" s="45"/>
      <c r="H332" s="45"/>
      <c r="I332" s="45"/>
      <c r="J332" s="45"/>
      <c r="K332" s="45"/>
      <c r="L332" s="32"/>
    </row>
  </sheetData>
  <autoFilter ref="C132:K331" xr:uid="{00000000-0009-0000-0000-000002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92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Výdejní místo požární vody v Mnichově Hradišti</v>
      </c>
      <c r="F7" s="236"/>
      <c r="G7" s="236"/>
      <c r="H7" s="236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15" t="s">
        <v>810</v>
      </c>
      <c r="F9" s="237"/>
      <c r="G9" s="237"/>
      <c r="H9" s="23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25. 9. 2024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8" t="str">
        <f>'Rekapitulace stavby'!E14</f>
        <v>Vyplň údaj</v>
      </c>
      <c r="F18" s="199"/>
      <c r="G18" s="199"/>
      <c r="H18" s="19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31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89"/>
      <c r="E27" s="204" t="s">
        <v>1</v>
      </c>
      <c r="F27" s="204"/>
      <c r="G27" s="204"/>
      <c r="H27" s="20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35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5" t="s">
        <v>39</v>
      </c>
      <c r="E33" s="27" t="s">
        <v>40</v>
      </c>
      <c r="F33" s="91">
        <f>ROUND((SUM(BE121:BE147)),  2)</f>
        <v>0</v>
      </c>
      <c r="I33" s="92">
        <v>0.21</v>
      </c>
      <c r="J33" s="91">
        <f>ROUND(((SUM(BE121:BE147))*I33),  2)</f>
        <v>0</v>
      </c>
      <c r="L33" s="32"/>
    </row>
    <row r="34" spans="2:12" s="1" customFormat="1" ht="14.45" customHeight="1">
      <c r="B34" s="32"/>
      <c r="E34" s="27" t="s">
        <v>41</v>
      </c>
      <c r="F34" s="91">
        <f>ROUND((SUM(BF121:BF147)),  2)</f>
        <v>0</v>
      </c>
      <c r="I34" s="92">
        <v>0.12</v>
      </c>
      <c r="J34" s="91">
        <f>ROUND(((SUM(BF121:BF147))*I34),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1">
        <f>ROUND((SUM(BG121:BG147)),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1">
        <f>ROUND((SUM(BH121:BH147)),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44</v>
      </c>
      <c r="F37" s="91">
        <f>ROUND((SUM(BI121:BI147)),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45</v>
      </c>
      <c r="E39" s="57"/>
      <c r="F39" s="57"/>
      <c r="G39" s="95" t="s">
        <v>46</v>
      </c>
      <c r="H39" s="96" t="s">
        <v>47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50</v>
      </c>
      <c r="E61" s="34"/>
      <c r="F61" s="99" t="s">
        <v>51</v>
      </c>
      <c r="G61" s="43" t="s">
        <v>50</v>
      </c>
      <c r="H61" s="34"/>
      <c r="I61" s="34"/>
      <c r="J61" s="100" t="s">
        <v>51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50</v>
      </c>
      <c r="E76" s="34"/>
      <c r="F76" s="99" t="s">
        <v>51</v>
      </c>
      <c r="G76" s="43" t="s">
        <v>50</v>
      </c>
      <c r="H76" s="34"/>
      <c r="I76" s="34"/>
      <c r="J76" s="100" t="s">
        <v>51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Výdejní místo požární vody v Mnichově Hradišti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93</v>
      </c>
      <c r="L86" s="32"/>
    </row>
    <row r="87" spans="2:47" s="1" customFormat="1" ht="16.5" customHeight="1">
      <c r="B87" s="32"/>
      <c r="E87" s="215" t="str">
        <f>E9</f>
        <v>VRN - Vedlejší rozpočtové náklady</v>
      </c>
      <c r="F87" s="237"/>
      <c r="G87" s="237"/>
      <c r="H87" s="23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Mnichovo Hradiště</v>
      </c>
      <c r="I89" s="27" t="s">
        <v>22</v>
      </c>
      <c r="J89" s="52" t="str">
        <f>IF(J12="","",J12)</f>
        <v>25. 9. 2024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Vodovody a Kanalizace Mladá Boleslav, a. s.</v>
      </c>
      <c r="I91" s="27" t="s">
        <v>30</v>
      </c>
      <c r="J91" s="30" t="str">
        <f>E21</f>
        <v>ANITAS s.r.o.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ANITAS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96</v>
      </c>
      <c r="D94" s="93"/>
      <c r="E94" s="93"/>
      <c r="F94" s="93"/>
      <c r="G94" s="93"/>
      <c r="H94" s="93"/>
      <c r="I94" s="93"/>
      <c r="J94" s="102" t="s">
        <v>97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98</v>
      </c>
      <c r="J96" s="66">
        <f>J121</f>
        <v>0</v>
      </c>
      <c r="L96" s="32"/>
      <c r="AU96" s="17" t="s">
        <v>99</v>
      </c>
    </row>
    <row r="97" spans="2:12" s="8" customFormat="1" ht="24.95" customHeight="1">
      <c r="B97" s="104"/>
      <c r="D97" s="105" t="s">
        <v>810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>
      <c r="B98" s="108"/>
      <c r="D98" s="109" t="s">
        <v>811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>
      <c r="B99" s="108"/>
      <c r="D99" s="109" t="s">
        <v>812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12" s="9" customFormat="1" ht="19.899999999999999" customHeight="1">
      <c r="B100" s="108"/>
      <c r="D100" s="109" t="s">
        <v>813</v>
      </c>
      <c r="E100" s="110"/>
      <c r="F100" s="110"/>
      <c r="G100" s="110"/>
      <c r="H100" s="110"/>
      <c r="I100" s="110"/>
      <c r="J100" s="111">
        <f>J135</f>
        <v>0</v>
      </c>
      <c r="L100" s="108"/>
    </row>
    <row r="101" spans="2:12" s="9" customFormat="1" ht="19.899999999999999" customHeight="1">
      <c r="B101" s="108"/>
      <c r="D101" s="109" t="s">
        <v>814</v>
      </c>
      <c r="E101" s="110"/>
      <c r="F101" s="110"/>
      <c r="G101" s="110"/>
      <c r="H101" s="110"/>
      <c r="I101" s="110"/>
      <c r="J101" s="111">
        <f>J144</f>
        <v>0</v>
      </c>
      <c r="L101" s="108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1" t="s">
        <v>107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35" t="str">
        <f>E7</f>
        <v>Výdejní místo požární vody v Mnichově Hradišti</v>
      </c>
      <c r="F111" s="236"/>
      <c r="G111" s="236"/>
      <c r="H111" s="236"/>
      <c r="L111" s="32"/>
    </row>
    <row r="112" spans="2:12" s="1" customFormat="1" ht="12" customHeight="1">
      <c r="B112" s="32"/>
      <c r="C112" s="27" t="s">
        <v>93</v>
      </c>
      <c r="L112" s="32"/>
    </row>
    <row r="113" spans="2:65" s="1" customFormat="1" ht="16.5" customHeight="1">
      <c r="B113" s="32"/>
      <c r="E113" s="215" t="str">
        <f>E9</f>
        <v>VRN - Vedlejší rozpočtové náklady</v>
      </c>
      <c r="F113" s="237"/>
      <c r="G113" s="237"/>
      <c r="H113" s="237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Mnichovo Hradiště</v>
      </c>
      <c r="I115" s="27" t="s">
        <v>22</v>
      </c>
      <c r="J115" s="52" t="str">
        <f>IF(J12="","",J12)</f>
        <v>25. 9. 2024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24</v>
      </c>
      <c r="F117" s="25" t="str">
        <f>E15</f>
        <v>Vodovody a Kanalizace Mladá Boleslav, a. s.</v>
      </c>
      <c r="I117" s="27" t="s">
        <v>30</v>
      </c>
      <c r="J117" s="30" t="str">
        <f>E21</f>
        <v>ANITAS s.r.o.</v>
      </c>
      <c r="L117" s="32"/>
    </row>
    <row r="118" spans="2:65" s="1" customFormat="1" ht="15.2" customHeight="1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>ANITAS s.r.o.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2"/>
      <c r="C120" s="113" t="s">
        <v>108</v>
      </c>
      <c r="D120" s="114" t="s">
        <v>60</v>
      </c>
      <c r="E120" s="114" t="s">
        <v>56</v>
      </c>
      <c r="F120" s="114" t="s">
        <v>57</v>
      </c>
      <c r="G120" s="114" t="s">
        <v>109</v>
      </c>
      <c r="H120" s="114" t="s">
        <v>110</v>
      </c>
      <c r="I120" s="114" t="s">
        <v>111</v>
      </c>
      <c r="J120" s="115" t="s">
        <v>97</v>
      </c>
      <c r="K120" s="116" t="s">
        <v>112</v>
      </c>
      <c r="L120" s="112"/>
      <c r="M120" s="59" t="s">
        <v>1</v>
      </c>
      <c r="N120" s="60" t="s">
        <v>39</v>
      </c>
      <c r="O120" s="60" t="s">
        <v>113</v>
      </c>
      <c r="P120" s="60" t="s">
        <v>114</v>
      </c>
      <c r="Q120" s="60" t="s">
        <v>115</v>
      </c>
      <c r="R120" s="60" t="s">
        <v>116</v>
      </c>
      <c r="S120" s="60" t="s">
        <v>117</v>
      </c>
      <c r="T120" s="61" t="s">
        <v>118</v>
      </c>
    </row>
    <row r="121" spans="2:65" s="1" customFormat="1" ht="22.9" customHeight="1">
      <c r="B121" s="32"/>
      <c r="C121" s="64" t="s">
        <v>119</v>
      </c>
      <c r="J121" s="117">
        <f>BK121</f>
        <v>0</v>
      </c>
      <c r="L121" s="32"/>
      <c r="M121" s="62"/>
      <c r="N121" s="53"/>
      <c r="O121" s="53"/>
      <c r="P121" s="118">
        <f>P122</f>
        <v>0</v>
      </c>
      <c r="Q121" s="53"/>
      <c r="R121" s="118">
        <f>R122</f>
        <v>0</v>
      </c>
      <c r="S121" s="53"/>
      <c r="T121" s="119">
        <f>T122</f>
        <v>0</v>
      </c>
      <c r="AT121" s="17" t="s">
        <v>74</v>
      </c>
      <c r="AU121" s="17" t="s">
        <v>99</v>
      </c>
      <c r="BK121" s="120">
        <f>BK122</f>
        <v>0</v>
      </c>
    </row>
    <row r="122" spans="2:65" s="11" customFormat="1" ht="25.9" customHeight="1">
      <c r="B122" s="121"/>
      <c r="D122" s="122" t="s">
        <v>74</v>
      </c>
      <c r="E122" s="123" t="s">
        <v>89</v>
      </c>
      <c r="F122" s="123" t="s">
        <v>90</v>
      </c>
      <c r="I122" s="124"/>
      <c r="J122" s="125">
        <f>BK122</f>
        <v>0</v>
      </c>
      <c r="L122" s="121"/>
      <c r="M122" s="126"/>
      <c r="P122" s="127">
        <f>P123+P131+P135+P144</f>
        <v>0</v>
      </c>
      <c r="R122" s="127">
        <f>R123+R131+R135+R144</f>
        <v>0</v>
      </c>
      <c r="T122" s="128">
        <f>T123+T131+T135+T144</f>
        <v>0</v>
      </c>
      <c r="AR122" s="122" t="s">
        <v>150</v>
      </c>
      <c r="AT122" s="129" t="s">
        <v>74</v>
      </c>
      <c r="AU122" s="129" t="s">
        <v>75</v>
      </c>
      <c r="AY122" s="122" t="s">
        <v>122</v>
      </c>
      <c r="BK122" s="130">
        <f>BK123+BK131+BK135+BK144</f>
        <v>0</v>
      </c>
    </row>
    <row r="123" spans="2:65" s="11" customFormat="1" ht="22.9" customHeight="1">
      <c r="B123" s="121"/>
      <c r="D123" s="122" t="s">
        <v>74</v>
      </c>
      <c r="E123" s="131" t="s">
        <v>815</v>
      </c>
      <c r="F123" s="131" t="s">
        <v>816</v>
      </c>
      <c r="I123" s="124"/>
      <c r="J123" s="132">
        <f>BK123</f>
        <v>0</v>
      </c>
      <c r="L123" s="121"/>
      <c r="M123" s="126"/>
      <c r="P123" s="127">
        <f>SUM(P124:P130)</f>
        <v>0</v>
      </c>
      <c r="R123" s="127">
        <f>SUM(R124:R130)</f>
        <v>0</v>
      </c>
      <c r="T123" s="128">
        <f>SUM(T124:T130)</f>
        <v>0</v>
      </c>
      <c r="AR123" s="122" t="s">
        <v>150</v>
      </c>
      <c r="AT123" s="129" t="s">
        <v>74</v>
      </c>
      <c r="AU123" s="129" t="s">
        <v>83</v>
      </c>
      <c r="AY123" s="122" t="s">
        <v>122</v>
      </c>
      <c r="BK123" s="130">
        <f>SUM(BK124:BK130)</f>
        <v>0</v>
      </c>
    </row>
    <row r="124" spans="2:65" s="1" customFormat="1" ht="16.5" customHeight="1">
      <c r="B124" s="133"/>
      <c r="C124" s="134" t="s">
        <v>83</v>
      </c>
      <c r="D124" s="134" t="s">
        <v>124</v>
      </c>
      <c r="E124" s="135" t="s">
        <v>817</v>
      </c>
      <c r="F124" s="136" t="s">
        <v>818</v>
      </c>
      <c r="G124" s="137" t="s">
        <v>527</v>
      </c>
      <c r="H124" s="138">
        <v>1</v>
      </c>
      <c r="I124" s="139"/>
      <c r="J124" s="140">
        <f t="shared" ref="J124:J130" si="0">ROUND(I124*H124,2)</f>
        <v>0</v>
      </c>
      <c r="K124" s="141"/>
      <c r="L124" s="32"/>
      <c r="M124" s="142" t="s">
        <v>1</v>
      </c>
      <c r="N124" s="143" t="s">
        <v>40</v>
      </c>
      <c r="P124" s="144">
        <f t="shared" ref="P124:P130" si="1">O124*H124</f>
        <v>0</v>
      </c>
      <c r="Q124" s="144">
        <v>0</v>
      </c>
      <c r="R124" s="144">
        <f t="shared" ref="R124:R130" si="2">Q124*H124</f>
        <v>0</v>
      </c>
      <c r="S124" s="144">
        <v>0</v>
      </c>
      <c r="T124" s="145">
        <f t="shared" ref="T124:T130" si="3">S124*H124</f>
        <v>0</v>
      </c>
      <c r="AR124" s="146" t="s">
        <v>819</v>
      </c>
      <c r="AT124" s="146" t="s">
        <v>124</v>
      </c>
      <c r="AU124" s="146" t="s">
        <v>85</v>
      </c>
      <c r="AY124" s="17" t="s">
        <v>122</v>
      </c>
      <c r="BE124" s="147">
        <f t="shared" ref="BE124:BE130" si="4">IF(N124="základní",J124,0)</f>
        <v>0</v>
      </c>
      <c r="BF124" s="147">
        <f t="shared" ref="BF124:BF130" si="5">IF(N124="snížená",J124,0)</f>
        <v>0</v>
      </c>
      <c r="BG124" s="147">
        <f t="shared" ref="BG124:BG130" si="6">IF(N124="zákl. přenesená",J124,0)</f>
        <v>0</v>
      </c>
      <c r="BH124" s="147">
        <f t="shared" ref="BH124:BH130" si="7">IF(N124="sníž. přenesená",J124,0)</f>
        <v>0</v>
      </c>
      <c r="BI124" s="147">
        <f t="shared" ref="BI124:BI130" si="8">IF(N124="nulová",J124,0)</f>
        <v>0</v>
      </c>
      <c r="BJ124" s="17" t="s">
        <v>83</v>
      </c>
      <c r="BK124" s="147">
        <f t="shared" ref="BK124:BK130" si="9">ROUND(I124*H124,2)</f>
        <v>0</v>
      </c>
      <c r="BL124" s="17" t="s">
        <v>819</v>
      </c>
      <c r="BM124" s="146" t="s">
        <v>820</v>
      </c>
    </row>
    <row r="125" spans="2:65" s="1" customFormat="1" ht="16.5" customHeight="1">
      <c r="B125" s="133"/>
      <c r="C125" s="134" t="s">
        <v>85</v>
      </c>
      <c r="D125" s="134" t="s">
        <v>124</v>
      </c>
      <c r="E125" s="135" t="s">
        <v>821</v>
      </c>
      <c r="F125" s="136" t="s">
        <v>822</v>
      </c>
      <c r="G125" s="137" t="s">
        <v>527</v>
      </c>
      <c r="H125" s="138">
        <v>1</v>
      </c>
      <c r="I125" s="139"/>
      <c r="J125" s="140">
        <f t="shared" si="0"/>
        <v>0</v>
      </c>
      <c r="K125" s="141"/>
      <c r="L125" s="32"/>
      <c r="M125" s="142" t="s">
        <v>1</v>
      </c>
      <c r="N125" s="143" t="s">
        <v>40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AR125" s="146" t="s">
        <v>819</v>
      </c>
      <c r="AT125" s="146" t="s">
        <v>124</v>
      </c>
      <c r="AU125" s="146" t="s">
        <v>85</v>
      </c>
      <c r="AY125" s="17" t="s">
        <v>122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7" t="s">
        <v>83</v>
      </c>
      <c r="BK125" s="147">
        <f t="shared" si="9"/>
        <v>0</v>
      </c>
      <c r="BL125" s="17" t="s">
        <v>819</v>
      </c>
      <c r="BM125" s="146" t="s">
        <v>823</v>
      </c>
    </row>
    <row r="126" spans="2:65" s="1" customFormat="1" ht="16.5" customHeight="1">
      <c r="B126" s="133"/>
      <c r="C126" s="134" t="s">
        <v>139</v>
      </c>
      <c r="D126" s="134" t="s">
        <v>124</v>
      </c>
      <c r="E126" s="135" t="s">
        <v>824</v>
      </c>
      <c r="F126" s="136" t="s">
        <v>825</v>
      </c>
      <c r="G126" s="137" t="s">
        <v>527</v>
      </c>
      <c r="H126" s="138">
        <v>1</v>
      </c>
      <c r="I126" s="139"/>
      <c r="J126" s="140">
        <f t="shared" si="0"/>
        <v>0</v>
      </c>
      <c r="K126" s="141"/>
      <c r="L126" s="32"/>
      <c r="M126" s="142" t="s">
        <v>1</v>
      </c>
      <c r="N126" s="143" t="s">
        <v>40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819</v>
      </c>
      <c r="AT126" s="146" t="s">
        <v>124</v>
      </c>
      <c r="AU126" s="146" t="s">
        <v>85</v>
      </c>
      <c r="AY126" s="17" t="s">
        <v>122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7" t="s">
        <v>83</v>
      </c>
      <c r="BK126" s="147">
        <f t="shared" si="9"/>
        <v>0</v>
      </c>
      <c r="BL126" s="17" t="s">
        <v>819</v>
      </c>
      <c r="BM126" s="146" t="s">
        <v>826</v>
      </c>
    </row>
    <row r="127" spans="2:65" s="1" customFormat="1" ht="16.5" customHeight="1">
      <c r="B127" s="133"/>
      <c r="C127" s="134" t="s">
        <v>128</v>
      </c>
      <c r="D127" s="134" t="s">
        <v>124</v>
      </c>
      <c r="E127" s="135" t="s">
        <v>827</v>
      </c>
      <c r="F127" s="136" t="s">
        <v>828</v>
      </c>
      <c r="G127" s="137" t="s">
        <v>527</v>
      </c>
      <c r="H127" s="138">
        <v>1</v>
      </c>
      <c r="I127" s="139"/>
      <c r="J127" s="140">
        <f t="shared" si="0"/>
        <v>0</v>
      </c>
      <c r="K127" s="141"/>
      <c r="L127" s="32"/>
      <c r="M127" s="142" t="s">
        <v>1</v>
      </c>
      <c r="N127" s="143" t="s">
        <v>40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AR127" s="146" t="s">
        <v>819</v>
      </c>
      <c r="AT127" s="146" t="s">
        <v>124</v>
      </c>
      <c r="AU127" s="146" t="s">
        <v>85</v>
      </c>
      <c r="AY127" s="17" t="s">
        <v>122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7" t="s">
        <v>83</v>
      </c>
      <c r="BK127" s="147">
        <f t="shared" si="9"/>
        <v>0</v>
      </c>
      <c r="BL127" s="17" t="s">
        <v>819</v>
      </c>
      <c r="BM127" s="146" t="s">
        <v>829</v>
      </c>
    </row>
    <row r="128" spans="2:65" s="1" customFormat="1" ht="16.5" customHeight="1">
      <c r="B128" s="133"/>
      <c r="C128" s="134" t="s">
        <v>150</v>
      </c>
      <c r="D128" s="134" t="s">
        <v>124</v>
      </c>
      <c r="E128" s="135" t="s">
        <v>830</v>
      </c>
      <c r="F128" s="136" t="s">
        <v>831</v>
      </c>
      <c r="G128" s="137" t="s">
        <v>527</v>
      </c>
      <c r="H128" s="138">
        <v>1</v>
      </c>
      <c r="I128" s="139"/>
      <c r="J128" s="140">
        <f t="shared" si="0"/>
        <v>0</v>
      </c>
      <c r="K128" s="141"/>
      <c r="L128" s="32"/>
      <c r="M128" s="142" t="s">
        <v>1</v>
      </c>
      <c r="N128" s="143" t="s">
        <v>40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819</v>
      </c>
      <c r="AT128" s="146" t="s">
        <v>124</v>
      </c>
      <c r="AU128" s="146" t="s">
        <v>85</v>
      </c>
      <c r="AY128" s="17" t="s">
        <v>122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7" t="s">
        <v>83</v>
      </c>
      <c r="BK128" s="147">
        <f t="shared" si="9"/>
        <v>0</v>
      </c>
      <c r="BL128" s="17" t="s">
        <v>819</v>
      </c>
      <c r="BM128" s="146" t="s">
        <v>832</v>
      </c>
    </row>
    <row r="129" spans="2:65" s="1" customFormat="1" ht="21.75" customHeight="1">
      <c r="B129" s="133"/>
      <c r="C129" s="134" t="s">
        <v>155</v>
      </c>
      <c r="D129" s="134" t="s">
        <v>124</v>
      </c>
      <c r="E129" s="135" t="s">
        <v>833</v>
      </c>
      <c r="F129" s="136" t="s">
        <v>834</v>
      </c>
      <c r="G129" s="137" t="s">
        <v>527</v>
      </c>
      <c r="H129" s="138">
        <v>1</v>
      </c>
      <c r="I129" s="139"/>
      <c r="J129" s="140">
        <f t="shared" si="0"/>
        <v>0</v>
      </c>
      <c r="K129" s="141"/>
      <c r="L129" s="32"/>
      <c r="M129" s="142" t="s">
        <v>1</v>
      </c>
      <c r="N129" s="143" t="s">
        <v>40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819</v>
      </c>
      <c r="AT129" s="146" t="s">
        <v>124</v>
      </c>
      <c r="AU129" s="146" t="s">
        <v>85</v>
      </c>
      <c r="AY129" s="17" t="s">
        <v>122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7" t="s">
        <v>83</v>
      </c>
      <c r="BK129" s="147">
        <f t="shared" si="9"/>
        <v>0</v>
      </c>
      <c r="BL129" s="17" t="s">
        <v>819</v>
      </c>
      <c r="BM129" s="146" t="s">
        <v>835</v>
      </c>
    </row>
    <row r="130" spans="2:65" s="1" customFormat="1" ht="16.5" customHeight="1">
      <c r="B130" s="133"/>
      <c r="C130" s="134" t="s">
        <v>173</v>
      </c>
      <c r="D130" s="134" t="s">
        <v>124</v>
      </c>
      <c r="E130" s="135" t="s">
        <v>836</v>
      </c>
      <c r="F130" s="136" t="s">
        <v>837</v>
      </c>
      <c r="G130" s="137" t="s">
        <v>527</v>
      </c>
      <c r="H130" s="138">
        <v>1</v>
      </c>
      <c r="I130" s="139"/>
      <c r="J130" s="140">
        <f t="shared" si="0"/>
        <v>0</v>
      </c>
      <c r="K130" s="141"/>
      <c r="L130" s="32"/>
      <c r="M130" s="142" t="s">
        <v>1</v>
      </c>
      <c r="N130" s="143" t="s">
        <v>40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819</v>
      </c>
      <c r="AT130" s="146" t="s">
        <v>124</v>
      </c>
      <c r="AU130" s="146" t="s">
        <v>85</v>
      </c>
      <c r="AY130" s="17" t="s">
        <v>122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7" t="s">
        <v>83</v>
      </c>
      <c r="BK130" s="147">
        <f t="shared" si="9"/>
        <v>0</v>
      </c>
      <c r="BL130" s="17" t="s">
        <v>819</v>
      </c>
      <c r="BM130" s="146" t="s">
        <v>838</v>
      </c>
    </row>
    <row r="131" spans="2:65" s="11" customFormat="1" ht="22.9" customHeight="1">
      <c r="B131" s="121"/>
      <c r="D131" s="122" t="s">
        <v>74</v>
      </c>
      <c r="E131" s="131" t="s">
        <v>839</v>
      </c>
      <c r="F131" s="131" t="s">
        <v>840</v>
      </c>
      <c r="I131" s="124"/>
      <c r="J131" s="132">
        <f>BK131</f>
        <v>0</v>
      </c>
      <c r="L131" s="121"/>
      <c r="M131" s="126"/>
      <c r="P131" s="127">
        <f>SUM(P132:P134)</f>
        <v>0</v>
      </c>
      <c r="R131" s="127">
        <f>SUM(R132:R134)</f>
        <v>0</v>
      </c>
      <c r="T131" s="128">
        <f>SUM(T132:T134)</f>
        <v>0</v>
      </c>
      <c r="AR131" s="122" t="s">
        <v>150</v>
      </c>
      <c r="AT131" s="129" t="s">
        <v>74</v>
      </c>
      <c r="AU131" s="129" t="s">
        <v>83</v>
      </c>
      <c r="AY131" s="122" t="s">
        <v>122</v>
      </c>
      <c r="BK131" s="130">
        <f>SUM(BK132:BK134)</f>
        <v>0</v>
      </c>
    </row>
    <row r="132" spans="2:65" s="1" customFormat="1" ht="16.5" customHeight="1">
      <c r="B132" s="133"/>
      <c r="C132" s="134" t="s">
        <v>180</v>
      </c>
      <c r="D132" s="134" t="s">
        <v>124</v>
      </c>
      <c r="E132" s="135" t="s">
        <v>841</v>
      </c>
      <c r="F132" s="136" t="s">
        <v>840</v>
      </c>
      <c r="G132" s="137" t="s">
        <v>527</v>
      </c>
      <c r="H132" s="138">
        <v>1</v>
      </c>
      <c r="I132" s="139"/>
      <c r="J132" s="140">
        <f>ROUND(I132*H132,2)</f>
        <v>0</v>
      </c>
      <c r="K132" s="141"/>
      <c r="L132" s="32"/>
      <c r="M132" s="142" t="s">
        <v>1</v>
      </c>
      <c r="N132" s="143" t="s">
        <v>40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819</v>
      </c>
      <c r="AT132" s="146" t="s">
        <v>124</v>
      </c>
      <c r="AU132" s="146" t="s">
        <v>85</v>
      </c>
      <c r="AY132" s="17" t="s">
        <v>122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7" t="s">
        <v>83</v>
      </c>
      <c r="BK132" s="147">
        <f>ROUND(I132*H132,2)</f>
        <v>0</v>
      </c>
      <c r="BL132" s="17" t="s">
        <v>819</v>
      </c>
      <c r="BM132" s="146" t="s">
        <v>842</v>
      </c>
    </row>
    <row r="133" spans="2:65" s="12" customFormat="1" ht="11.25">
      <c r="B133" s="148"/>
      <c r="D133" s="149" t="s">
        <v>130</v>
      </c>
      <c r="E133" s="150" t="s">
        <v>1</v>
      </c>
      <c r="F133" s="151" t="s">
        <v>843</v>
      </c>
      <c r="H133" s="150" t="s">
        <v>1</v>
      </c>
      <c r="I133" s="152"/>
      <c r="L133" s="148"/>
      <c r="M133" s="153"/>
      <c r="T133" s="154"/>
      <c r="AT133" s="150" t="s">
        <v>130</v>
      </c>
      <c r="AU133" s="150" t="s">
        <v>85</v>
      </c>
      <c r="AV133" s="12" t="s">
        <v>83</v>
      </c>
      <c r="AW133" s="12" t="s">
        <v>32</v>
      </c>
      <c r="AX133" s="12" t="s">
        <v>75</v>
      </c>
      <c r="AY133" s="150" t="s">
        <v>122</v>
      </c>
    </row>
    <row r="134" spans="2:65" s="13" customFormat="1" ht="11.25">
      <c r="B134" s="155"/>
      <c r="D134" s="149" t="s">
        <v>130</v>
      </c>
      <c r="E134" s="156" t="s">
        <v>1</v>
      </c>
      <c r="F134" s="157" t="s">
        <v>83</v>
      </c>
      <c r="H134" s="158">
        <v>1</v>
      </c>
      <c r="I134" s="159"/>
      <c r="L134" s="155"/>
      <c r="M134" s="160"/>
      <c r="T134" s="161"/>
      <c r="AT134" s="156" t="s">
        <v>130</v>
      </c>
      <c r="AU134" s="156" t="s">
        <v>85</v>
      </c>
      <c r="AV134" s="13" t="s">
        <v>85</v>
      </c>
      <c r="AW134" s="13" t="s">
        <v>32</v>
      </c>
      <c r="AX134" s="13" t="s">
        <v>83</v>
      </c>
      <c r="AY134" s="156" t="s">
        <v>122</v>
      </c>
    </row>
    <row r="135" spans="2:65" s="11" customFormat="1" ht="22.9" customHeight="1">
      <c r="B135" s="121"/>
      <c r="D135" s="122" t="s">
        <v>74</v>
      </c>
      <c r="E135" s="131" t="s">
        <v>844</v>
      </c>
      <c r="F135" s="131" t="s">
        <v>845</v>
      </c>
      <c r="I135" s="124"/>
      <c r="J135" s="132">
        <f>BK135</f>
        <v>0</v>
      </c>
      <c r="L135" s="121"/>
      <c r="M135" s="126"/>
      <c r="P135" s="127">
        <f>SUM(P136:P143)</f>
        <v>0</v>
      </c>
      <c r="R135" s="127">
        <f>SUM(R136:R143)</f>
        <v>0</v>
      </c>
      <c r="T135" s="128">
        <f>SUM(T136:T143)</f>
        <v>0</v>
      </c>
      <c r="AR135" s="122" t="s">
        <v>150</v>
      </c>
      <c r="AT135" s="129" t="s">
        <v>74</v>
      </c>
      <c r="AU135" s="129" t="s">
        <v>83</v>
      </c>
      <c r="AY135" s="122" t="s">
        <v>122</v>
      </c>
      <c r="BK135" s="130">
        <f>SUM(BK136:BK143)</f>
        <v>0</v>
      </c>
    </row>
    <row r="136" spans="2:65" s="1" customFormat="1" ht="21.75" customHeight="1">
      <c r="B136" s="133"/>
      <c r="C136" s="134" t="s">
        <v>184</v>
      </c>
      <c r="D136" s="134" t="s">
        <v>124</v>
      </c>
      <c r="E136" s="135" t="s">
        <v>846</v>
      </c>
      <c r="F136" s="136" t="s">
        <v>847</v>
      </c>
      <c r="G136" s="137" t="s">
        <v>527</v>
      </c>
      <c r="H136" s="138">
        <v>1</v>
      </c>
      <c r="I136" s="139"/>
      <c r="J136" s="140">
        <f>ROUND(I136*H136,2)</f>
        <v>0</v>
      </c>
      <c r="K136" s="141"/>
      <c r="L136" s="32"/>
      <c r="M136" s="142" t="s">
        <v>1</v>
      </c>
      <c r="N136" s="143" t="s">
        <v>40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819</v>
      </c>
      <c r="AT136" s="146" t="s">
        <v>124</v>
      </c>
      <c r="AU136" s="146" t="s">
        <v>85</v>
      </c>
      <c r="AY136" s="17" t="s">
        <v>122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7" t="s">
        <v>83</v>
      </c>
      <c r="BK136" s="147">
        <f>ROUND(I136*H136,2)</f>
        <v>0</v>
      </c>
      <c r="BL136" s="17" t="s">
        <v>819</v>
      </c>
      <c r="BM136" s="146" t="s">
        <v>848</v>
      </c>
    </row>
    <row r="137" spans="2:65" s="1" customFormat="1" ht="16.5" customHeight="1">
      <c r="B137" s="133"/>
      <c r="C137" s="134" t="s">
        <v>189</v>
      </c>
      <c r="D137" s="134" t="s">
        <v>124</v>
      </c>
      <c r="E137" s="135" t="s">
        <v>849</v>
      </c>
      <c r="F137" s="136" t="s">
        <v>850</v>
      </c>
      <c r="G137" s="137" t="s">
        <v>527</v>
      </c>
      <c r="H137" s="138">
        <v>1</v>
      </c>
      <c r="I137" s="139"/>
      <c r="J137" s="140">
        <f>ROUND(I137*H137,2)</f>
        <v>0</v>
      </c>
      <c r="K137" s="141"/>
      <c r="L137" s="32"/>
      <c r="M137" s="142" t="s">
        <v>1</v>
      </c>
      <c r="N137" s="143" t="s">
        <v>40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819</v>
      </c>
      <c r="AT137" s="146" t="s">
        <v>124</v>
      </c>
      <c r="AU137" s="146" t="s">
        <v>85</v>
      </c>
      <c r="AY137" s="17" t="s">
        <v>122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7" t="s">
        <v>83</v>
      </c>
      <c r="BK137" s="147">
        <f>ROUND(I137*H137,2)</f>
        <v>0</v>
      </c>
      <c r="BL137" s="17" t="s">
        <v>819</v>
      </c>
      <c r="BM137" s="146" t="s">
        <v>851</v>
      </c>
    </row>
    <row r="138" spans="2:65" s="1" customFormat="1" ht="16.5" customHeight="1">
      <c r="B138" s="133"/>
      <c r="C138" s="134" t="s">
        <v>195</v>
      </c>
      <c r="D138" s="134" t="s">
        <v>124</v>
      </c>
      <c r="E138" s="135" t="s">
        <v>852</v>
      </c>
      <c r="F138" s="136" t="s">
        <v>853</v>
      </c>
      <c r="G138" s="137" t="s">
        <v>259</v>
      </c>
      <c r="H138" s="138">
        <v>3</v>
      </c>
      <c r="I138" s="139"/>
      <c r="J138" s="140">
        <f>ROUND(I138*H138,2)</f>
        <v>0</v>
      </c>
      <c r="K138" s="141"/>
      <c r="L138" s="32"/>
      <c r="M138" s="142" t="s">
        <v>1</v>
      </c>
      <c r="N138" s="143" t="s">
        <v>40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819</v>
      </c>
      <c r="AT138" s="146" t="s">
        <v>124</v>
      </c>
      <c r="AU138" s="146" t="s">
        <v>85</v>
      </c>
      <c r="AY138" s="17" t="s">
        <v>122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7" t="s">
        <v>83</v>
      </c>
      <c r="BK138" s="147">
        <f>ROUND(I138*H138,2)</f>
        <v>0</v>
      </c>
      <c r="BL138" s="17" t="s">
        <v>819</v>
      </c>
      <c r="BM138" s="146" t="s">
        <v>854</v>
      </c>
    </row>
    <row r="139" spans="2:65" s="12" customFormat="1" ht="11.25">
      <c r="B139" s="148"/>
      <c r="D139" s="149" t="s">
        <v>130</v>
      </c>
      <c r="E139" s="150" t="s">
        <v>1</v>
      </c>
      <c r="F139" s="151" t="s">
        <v>855</v>
      </c>
      <c r="H139" s="150" t="s">
        <v>1</v>
      </c>
      <c r="I139" s="152"/>
      <c r="L139" s="148"/>
      <c r="M139" s="153"/>
      <c r="T139" s="154"/>
      <c r="AT139" s="150" t="s">
        <v>130</v>
      </c>
      <c r="AU139" s="150" t="s">
        <v>85</v>
      </c>
      <c r="AV139" s="12" t="s">
        <v>83</v>
      </c>
      <c r="AW139" s="12" t="s">
        <v>32</v>
      </c>
      <c r="AX139" s="12" t="s">
        <v>75</v>
      </c>
      <c r="AY139" s="150" t="s">
        <v>122</v>
      </c>
    </row>
    <row r="140" spans="2:65" s="13" customFormat="1" ht="11.25">
      <c r="B140" s="155"/>
      <c r="D140" s="149" t="s">
        <v>130</v>
      </c>
      <c r="E140" s="156" t="s">
        <v>1</v>
      </c>
      <c r="F140" s="157" t="s">
        <v>856</v>
      </c>
      <c r="H140" s="158">
        <v>3</v>
      </c>
      <c r="I140" s="159"/>
      <c r="L140" s="155"/>
      <c r="M140" s="160"/>
      <c r="T140" s="161"/>
      <c r="AT140" s="156" t="s">
        <v>130</v>
      </c>
      <c r="AU140" s="156" t="s">
        <v>85</v>
      </c>
      <c r="AV140" s="13" t="s">
        <v>85</v>
      </c>
      <c r="AW140" s="13" t="s">
        <v>32</v>
      </c>
      <c r="AX140" s="13" t="s">
        <v>83</v>
      </c>
      <c r="AY140" s="156" t="s">
        <v>122</v>
      </c>
    </row>
    <row r="141" spans="2:65" s="1" customFormat="1" ht="16.5" customHeight="1">
      <c r="B141" s="133"/>
      <c r="C141" s="134" t="s">
        <v>8</v>
      </c>
      <c r="D141" s="134" t="s">
        <v>124</v>
      </c>
      <c r="E141" s="135" t="s">
        <v>857</v>
      </c>
      <c r="F141" s="136" t="s">
        <v>858</v>
      </c>
      <c r="G141" s="137" t="s">
        <v>527</v>
      </c>
      <c r="H141" s="138">
        <v>1</v>
      </c>
      <c r="I141" s="139"/>
      <c r="J141" s="140">
        <f>ROUND(I141*H141,2)</f>
        <v>0</v>
      </c>
      <c r="K141" s="141"/>
      <c r="L141" s="32"/>
      <c r="M141" s="142" t="s">
        <v>1</v>
      </c>
      <c r="N141" s="143" t="s">
        <v>40</v>
      </c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46" t="s">
        <v>819</v>
      </c>
      <c r="AT141" s="146" t="s">
        <v>124</v>
      </c>
      <c r="AU141" s="146" t="s">
        <v>85</v>
      </c>
      <c r="AY141" s="17" t="s">
        <v>122</v>
      </c>
      <c r="BE141" s="147">
        <f>IF(N141="základní",J141,0)</f>
        <v>0</v>
      </c>
      <c r="BF141" s="147">
        <f>IF(N141="snížená",J141,0)</f>
        <v>0</v>
      </c>
      <c r="BG141" s="147">
        <f>IF(N141="zákl. přenesená",J141,0)</f>
        <v>0</v>
      </c>
      <c r="BH141" s="147">
        <f>IF(N141="sníž. přenesená",J141,0)</f>
        <v>0</v>
      </c>
      <c r="BI141" s="147">
        <f>IF(N141="nulová",J141,0)</f>
        <v>0</v>
      </c>
      <c r="BJ141" s="17" t="s">
        <v>83</v>
      </c>
      <c r="BK141" s="147">
        <f>ROUND(I141*H141,2)</f>
        <v>0</v>
      </c>
      <c r="BL141" s="17" t="s">
        <v>819</v>
      </c>
      <c r="BM141" s="146" t="s">
        <v>859</v>
      </c>
    </row>
    <row r="142" spans="2:65" s="12" customFormat="1" ht="11.25">
      <c r="B142" s="148"/>
      <c r="D142" s="149" t="s">
        <v>130</v>
      </c>
      <c r="E142" s="150" t="s">
        <v>1</v>
      </c>
      <c r="F142" s="151" t="s">
        <v>860</v>
      </c>
      <c r="H142" s="150" t="s">
        <v>1</v>
      </c>
      <c r="I142" s="152"/>
      <c r="L142" s="148"/>
      <c r="M142" s="153"/>
      <c r="T142" s="154"/>
      <c r="AT142" s="150" t="s">
        <v>130</v>
      </c>
      <c r="AU142" s="150" t="s">
        <v>85</v>
      </c>
      <c r="AV142" s="12" t="s">
        <v>83</v>
      </c>
      <c r="AW142" s="12" t="s">
        <v>32</v>
      </c>
      <c r="AX142" s="12" t="s">
        <v>75</v>
      </c>
      <c r="AY142" s="150" t="s">
        <v>122</v>
      </c>
    </row>
    <row r="143" spans="2:65" s="13" customFormat="1" ht="11.25">
      <c r="B143" s="155"/>
      <c r="D143" s="149" t="s">
        <v>130</v>
      </c>
      <c r="E143" s="156" t="s">
        <v>1</v>
      </c>
      <c r="F143" s="157" t="s">
        <v>83</v>
      </c>
      <c r="H143" s="158">
        <v>1</v>
      </c>
      <c r="I143" s="159"/>
      <c r="L143" s="155"/>
      <c r="M143" s="160"/>
      <c r="T143" s="161"/>
      <c r="AT143" s="156" t="s">
        <v>130</v>
      </c>
      <c r="AU143" s="156" t="s">
        <v>85</v>
      </c>
      <c r="AV143" s="13" t="s">
        <v>85</v>
      </c>
      <c r="AW143" s="13" t="s">
        <v>32</v>
      </c>
      <c r="AX143" s="13" t="s">
        <v>83</v>
      </c>
      <c r="AY143" s="156" t="s">
        <v>122</v>
      </c>
    </row>
    <row r="144" spans="2:65" s="11" customFormat="1" ht="22.9" customHeight="1">
      <c r="B144" s="121"/>
      <c r="D144" s="122" t="s">
        <v>74</v>
      </c>
      <c r="E144" s="131" t="s">
        <v>861</v>
      </c>
      <c r="F144" s="131" t="s">
        <v>862</v>
      </c>
      <c r="I144" s="124"/>
      <c r="J144" s="132">
        <f>BK144</f>
        <v>0</v>
      </c>
      <c r="L144" s="121"/>
      <c r="M144" s="126"/>
      <c r="P144" s="127">
        <f>SUM(P145:P147)</f>
        <v>0</v>
      </c>
      <c r="R144" s="127">
        <f>SUM(R145:R147)</f>
        <v>0</v>
      </c>
      <c r="T144" s="128">
        <f>SUM(T145:T147)</f>
        <v>0</v>
      </c>
      <c r="AR144" s="122" t="s">
        <v>150</v>
      </c>
      <c r="AT144" s="129" t="s">
        <v>74</v>
      </c>
      <c r="AU144" s="129" t="s">
        <v>83</v>
      </c>
      <c r="AY144" s="122" t="s">
        <v>122</v>
      </c>
      <c r="BK144" s="130">
        <f>SUM(BK145:BK147)</f>
        <v>0</v>
      </c>
    </row>
    <row r="145" spans="2:65" s="1" customFormat="1" ht="16.5" customHeight="1">
      <c r="B145" s="133"/>
      <c r="C145" s="134" t="s">
        <v>205</v>
      </c>
      <c r="D145" s="134" t="s">
        <v>124</v>
      </c>
      <c r="E145" s="135" t="s">
        <v>863</v>
      </c>
      <c r="F145" s="136" t="s">
        <v>864</v>
      </c>
      <c r="G145" s="137" t="s">
        <v>527</v>
      </c>
      <c r="H145" s="138">
        <v>1</v>
      </c>
      <c r="I145" s="139"/>
      <c r="J145" s="140">
        <f>ROUND(I145*H145,2)</f>
        <v>0</v>
      </c>
      <c r="K145" s="141"/>
      <c r="L145" s="32"/>
      <c r="M145" s="142" t="s">
        <v>1</v>
      </c>
      <c r="N145" s="143" t="s">
        <v>40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819</v>
      </c>
      <c r="AT145" s="146" t="s">
        <v>124</v>
      </c>
      <c r="AU145" s="146" t="s">
        <v>85</v>
      </c>
      <c r="AY145" s="17" t="s">
        <v>122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7" t="s">
        <v>83</v>
      </c>
      <c r="BK145" s="147">
        <f>ROUND(I145*H145,2)</f>
        <v>0</v>
      </c>
      <c r="BL145" s="17" t="s">
        <v>819</v>
      </c>
      <c r="BM145" s="146" t="s">
        <v>865</v>
      </c>
    </row>
    <row r="146" spans="2:65" s="1" customFormat="1" ht="16.5" customHeight="1">
      <c r="B146" s="133"/>
      <c r="C146" s="134" t="s">
        <v>209</v>
      </c>
      <c r="D146" s="134" t="s">
        <v>124</v>
      </c>
      <c r="E146" s="135" t="s">
        <v>866</v>
      </c>
      <c r="F146" s="136" t="s">
        <v>867</v>
      </c>
      <c r="G146" s="137" t="s">
        <v>527</v>
      </c>
      <c r="H146" s="138">
        <v>1</v>
      </c>
      <c r="I146" s="139"/>
      <c r="J146" s="140">
        <f>ROUND(I146*H146,2)</f>
        <v>0</v>
      </c>
      <c r="K146" s="141"/>
      <c r="L146" s="32"/>
      <c r="M146" s="142" t="s">
        <v>1</v>
      </c>
      <c r="N146" s="143" t="s">
        <v>40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819</v>
      </c>
      <c r="AT146" s="146" t="s">
        <v>124</v>
      </c>
      <c r="AU146" s="146" t="s">
        <v>85</v>
      </c>
      <c r="AY146" s="17" t="s">
        <v>122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7" t="s">
        <v>83</v>
      </c>
      <c r="BK146" s="147">
        <f>ROUND(I146*H146,2)</f>
        <v>0</v>
      </c>
      <c r="BL146" s="17" t="s">
        <v>819</v>
      </c>
      <c r="BM146" s="146" t="s">
        <v>868</v>
      </c>
    </row>
    <row r="147" spans="2:65" s="1" customFormat="1" ht="16.5" customHeight="1">
      <c r="B147" s="133"/>
      <c r="C147" s="134" t="s">
        <v>214</v>
      </c>
      <c r="D147" s="134" t="s">
        <v>124</v>
      </c>
      <c r="E147" s="135" t="s">
        <v>869</v>
      </c>
      <c r="F147" s="136" t="s">
        <v>870</v>
      </c>
      <c r="G147" s="137" t="s">
        <v>527</v>
      </c>
      <c r="H147" s="138">
        <v>1</v>
      </c>
      <c r="I147" s="139"/>
      <c r="J147" s="140">
        <f>ROUND(I147*H147,2)</f>
        <v>0</v>
      </c>
      <c r="K147" s="141"/>
      <c r="L147" s="32"/>
      <c r="M147" s="187" t="s">
        <v>1</v>
      </c>
      <c r="N147" s="188" t="s">
        <v>40</v>
      </c>
      <c r="O147" s="189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AR147" s="146" t="s">
        <v>819</v>
      </c>
      <c r="AT147" s="146" t="s">
        <v>124</v>
      </c>
      <c r="AU147" s="146" t="s">
        <v>85</v>
      </c>
      <c r="AY147" s="17" t="s">
        <v>122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7" t="s">
        <v>83</v>
      </c>
      <c r="BK147" s="147">
        <f>ROUND(I147*H147,2)</f>
        <v>0</v>
      </c>
      <c r="BL147" s="17" t="s">
        <v>819</v>
      </c>
      <c r="BM147" s="146" t="s">
        <v>871</v>
      </c>
    </row>
    <row r="148" spans="2:65" s="1" customFormat="1" ht="6.95" customHeight="1"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32"/>
    </row>
  </sheetData>
  <autoFilter ref="C120:K147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Komunikace</vt:lpstr>
      <vt:lpstr>SO 02 - Výdej vody</vt:lpstr>
      <vt:lpstr>VRN - Vedlejší rozpočtové...</vt:lpstr>
      <vt:lpstr>'Rekapitulace stavby'!Názvy_tisku</vt:lpstr>
      <vt:lpstr>'SO 01 - Komunikace'!Názvy_tisku</vt:lpstr>
      <vt:lpstr>'SO 02 - Výdej vody'!Názvy_tisku</vt:lpstr>
      <vt:lpstr>'VRN - Vedlejší rozpočtové...'!Názvy_tisku</vt:lpstr>
      <vt:lpstr>'Rekapitulace stavby'!Oblast_tisku</vt:lpstr>
      <vt:lpstr>'SO 01 - Komunikace'!Oblast_tisku</vt:lpstr>
      <vt:lpstr>'SO 02 - Výdej vody'!Oblast_tisku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PC08-PC\PC08</dc:creator>
  <cp:lastModifiedBy>Šlambor Oldřich</cp:lastModifiedBy>
  <dcterms:created xsi:type="dcterms:W3CDTF">2025-02-28T12:20:46Z</dcterms:created>
  <dcterms:modified xsi:type="dcterms:W3CDTF">2025-02-28T12:36:58Z</dcterms:modified>
</cp:coreProperties>
</file>